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0100" sheetId="1" state="visible" r:id="rId3"/>
  </sheets>
  <definedNames>
    <definedName function="false" hidden="false" localSheetId="0" name="_xlnm.Print_Area" vbProcedure="false">'04000100'!$A$1:$Q$82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<sst xmlns="http://schemas.openxmlformats.org/spreadsheetml/2006/main" count="171" uniqueCount="108">
  <si>
    <t xml:space="preserve">Relevés floristiques aquatiques - IBMR</t>
  </si>
  <si>
    <t xml:space="preserve">AQUABIO</t>
  </si>
  <si>
    <t xml:space="preserve">Aurélie JOSSET, Morgane OLLIVIER</t>
  </si>
  <si>
    <t xml:space="preserve">la Loire</t>
  </si>
  <si>
    <t xml:space="preserve">LOIRE À SAINTE-EULALIE</t>
  </si>
  <si>
    <t xml:space="preserve">04000100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</si>
  <si>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</si>
  <si>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</si>
  <si>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</si>
  <si>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</si>
  <si>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</si>
  <si>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</si>
  <si>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</si>
  <si>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</si>
  <si>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</si>
  <si>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MELSPX</t>
  </si>
  <si>
    <t xml:space="preserve">Faciès dominant</t>
  </si>
  <si>
    <t xml:space="preserve">autre</t>
  </si>
  <si>
    <t xml:space="preserve">pl. lent</t>
  </si>
  <si>
    <t xml:space="preserve">niveau trophique</t>
  </si>
  <si>
    <t xml:space="preserve">faible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</si>
  <si>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</si>
  <si>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</si>
  <si>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</si>
  <si>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</si>
  <si>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</si>
  <si>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</si>
  <si>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</si>
  <si>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</si>
  <si>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</si>
  <si>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</si>
  <si>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</si>
  <si>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</si>
  <si>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</si>
  <si>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</si>
  <si>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</si>
  <si>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</si>
  <si>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</si>
  <si>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</si>
  <si>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</si>
  <si>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</si>
  <si>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</si>
  <si>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</si>
  <si>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</si>
  <si>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</si>
  <si>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</si>
  <si>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</si>
  <si>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</si>
  <si>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</si>
  <si>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</si>
  <si>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</si>
  <si>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</si>
  <si>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</si>
  <si>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</si>
  <si>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</si>
  <si>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</si>
  <si>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</si>
  <si>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</si>
  <si>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</si>
  <si>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</si>
  <si>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</si>
  <si>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</si>
  <si>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</si>
  <si>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</si>
  <si>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</si>
  <si>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</si>
  <si>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</si>
  <si>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</si>
  <si>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</si>
  <si>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</si>
  <si>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</si>
  <si>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</si>
  <si>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</si>
  <si>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</si>
  <si>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</si>
  <si>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</si>
  <si>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</si>
  <si>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</si>
  <si>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NOSSPX</t>
  </si>
  <si>
    <t xml:space="preserve"> -</t>
  </si>
  <si>
    <t xml:space="preserve">FONANT</t>
  </si>
  <si>
    <t xml:space="preserve">SPISPX</t>
  </si>
  <si>
    <t xml:space="preserve">EQUFLU</t>
  </si>
  <si>
    <t xml:space="preserve">RHYRIP</t>
  </si>
  <si>
    <t xml:space="preserve">PHOSPX</t>
  </si>
  <si>
    <t xml:space="preserve">STISPX</t>
  </si>
  <si>
    <t xml:space="preserve">GLYFLU</t>
  </si>
  <si>
    <t xml:space="preserve">BRARIV</t>
  </si>
  <si>
    <t xml:space="preserve">CHIPOL</t>
  </si>
  <si>
    <t xml:space="preserve">LEASPX</t>
  </si>
  <si>
    <t xml:space="preserve">DERWEB</t>
  </si>
  <si>
    <t xml:space="preserve">COLFLU</t>
  </si>
  <si>
    <t xml:space="preserve">SCAUND</t>
  </si>
  <si>
    <t xml:space="preserve">BRYPSE</t>
  </si>
  <si>
    <t xml:space="preserve">CARSPX</t>
  </si>
  <si>
    <t xml:space="preserve">JUNART</t>
  </si>
  <si>
    <t xml:space="preserve">LOTPED</t>
  </si>
  <si>
    <t xml:space="preserve">MENLON</t>
  </si>
  <si>
    <t xml:space="preserve">SCISPX</t>
  </si>
  <si>
    <t xml:space="preserve">cf.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</si>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</sst>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42605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13.7096774193548</v>
      </c>
      <c r="N5" s="48"/>
      <c r="O5" s="49" t="s">
        <v>15</v>
      </c>
      <c r="P5" s="50" t="n">
        <v>14.2592592592593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52</v>
      </c>
      <c r="C7" s="66" t="n">
        <v>48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3.29999995231628</v>
      </c>
      <c r="C9" s="66" t="n">
        <v>30.1000003814697</v>
      </c>
      <c r="D9" s="82"/>
      <c r="E9" s="82"/>
      <c r="F9" s="83" t="n">
        <f aca="false">($B9*$B$7+$C9*$C$7)/100</f>
        <v>16.1640001583099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21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SUM(B23:B82)</f>
        <v>3.36999999172986</v>
      </c>
      <c r="C20" s="155" t="n">
        <f aca="false">SUM(C23:C82)</f>
        <v>30.3000002261251</v>
      </c>
      <c r="D20" s="156"/>
      <c r="E20" s="157" t="s">
        <v>53</v>
      </c>
      <c r="F20" s="158" t="n">
        <f aca="false">($B20*$B$7+$C20*$C$7)/100</f>
        <v>16.2964001042396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1.75239999569952</v>
      </c>
      <c r="C21" s="166" t="n">
        <f aca="false">C20*C7/100</f>
        <v>14.5440001085401</v>
      </c>
      <c r="D21" s="167" t="s">
        <v>56</v>
      </c>
      <c r="E21" s="168"/>
      <c r="F21" s="169" t="n">
        <f aca="false">B21+C21</f>
        <v>16.2964001042396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0.100000001490116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0.056800000667572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NOSSPX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0.00479999989271164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FONANT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15</v>
      </c>
      <c r="B25" s="211" t="n">
        <v>3.00999999046326</v>
      </c>
      <c r="C25" s="212" t="n">
        <v>30.0100002288818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15.9700001049042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MELSPX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0.00999999977648258</v>
      </c>
      <c r="C26" s="212" t="n">
        <v>0.100000001490116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0.0532000005990267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SPISPX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0.00479999989271164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EQUFLU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0.00479999989271164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RHYRIP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0.109999999403954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0.0619999995827675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PHOSPX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0.0199999995529652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0.0151999996602535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STISPX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0.00479999989271164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GLYFLU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0.00479999989271164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BRARIV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0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0.00479999989271164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CHIPOL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0.00999999977648258</v>
      </c>
      <c r="C34" s="212" t="n">
        <v>0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0.00519999988377094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LEASPX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90</v>
      </c>
      <c r="B35" s="211" t="n">
        <v>0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0.00479999989271164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DERWEB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91</v>
      </c>
      <c r="B36" s="211" t="n">
        <v>0.100000001490116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0.056800000667572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COLFLU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92</v>
      </c>
      <c r="B37" s="211" t="n">
        <v>0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0.00479999989271164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SCAUND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93</v>
      </c>
      <c r="B38" s="211" t="n">
        <v>0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0.00479999989271164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BRYPSE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94</v>
      </c>
      <c r="B39" s="211" t="n">
        <v>0</v>
      </c>
      <c r="C39" s="212" t="n">
        <v>0.00999999977648258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0.00479999989271164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CARSPX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95</v>
      </c>
      <c r="B40" s="211" t="n">
        <v>0</v>
      </c>
      <c r="C40" s="212" t="n">
        <v>0.00999999977648258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0.00479999989271164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JUNART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96</v>
      </c>
      <c r="B41" s="211" t="n">
        <v>0</v>
      </c>
      <c r="C41" s="212" t="n">
        <v>0.0199999995529652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0.00959999978542328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LOTPED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97</v>
      </c>
      <c r="B42" s="211" t="n">
        <v>0.00999999977648258</v>
      </c>
      <c r="C42" s="212" t="n">
        <v>0.00999999977648258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0.00999999977648258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non répertorié ou synonyme. Vérifiez !</v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>MENLON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 t="s">
        <v>98</v>
      </c>
      <c r="B43" s="211" t="n">
        <v>0</v>
      </c>
      <c r="C43" s="212" t="n">
        <v>0.00999999977648258</v>
      </c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n">
        <f aca="false">IF(AND(OR(A43="",A43="!!!!!!"),B43="",C43=""),"",IF(OR(AND(B43="",C43=""),ISERROR(C43+B43)),"!!!",($B43*$B$7+$C43*$C$7)/100))</f>
        <v>0.00479999989271164</v>
      </c>
      <c r="G43" s="216" t="str">
        <f aca="false">IF(A43="","",IF(ISERROR(VLOOKUP($A43,,9,0)),IF(ISERROR(VLOOKUP($A43,,8,0)),"    -",VLOOKUP($A43,,8,0)),VLOOKUP($A43,,9,0)))</f>
        <v>    -</v>
      </c>
      <c r="H43" s="217" t="str">
        <f aca="false">IF(A43="","x",IF(ISERROR(VLOOKUP($A43,,10,0)),IF(ISERROR(VLOOKUP($A43,,9,0)),"x",VLOOKUP($A43,,9,0)),VLOOKUP($A43,,10,0)))</f>
        <v>x</v>
      </c>
      <c r="I43" s="6" t="n">
        <f aca="false">IF(A43="","",1)</f>
        <v>1</v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>non répertorié ou synonyme. Vérifiez !</v>
      </c>
      <c r="M43" s="219"/>
      <c r="N43" s="219"/>
      <c r="O43" s="219"/>
      <c r="P43" s="220" t="s">
        <v>99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>SCISPX</v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16.2964001042396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Loire</v>
      </c>
      <c r="B84" s="175" t="str">
        <f aca="false">C3</f>
        <v>LOIRE À SAINTE-EULALIE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21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16.2964001042396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100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101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102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103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104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105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106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107</v>
      </c>
      <c r="S93" s="6"/>
      <c r="T93" s="207" t="str">
        <f aca="false">INDEX($A$23:$A$82,$T$92)</f>
        <v>NOSSPX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2024-04-24T22:00:35Z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