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948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'04000948'!$A$1:$O$82</definedName>
    <definedName function="false" hidden="false" localSheetId="0" name="Excel_BuiltIn__FilterDatabase" vbProcedure="false">'04000948'!$A$23:$J$84</definedName>
    <definedName function="false" hidden="false" localSheetId="0" name="NOM" vbProcedure="false">'04000948'!$H$1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<sst xmlns="http://schemas.openxmlformats.org/spreadsheetml/2006/main" count="112" uniqueCount="106">
  <si>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</si>
  <si>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</si>
  <si>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</si>
  <si>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</si>
  <si>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</si>
  <si>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la Gagne</t>
  </si>
  <si>
    <t xml:space="preserve">GAGNE à SAINT-JULIEN-CHAPTEUIL</t>
  </si>
  <si>
    <t xml:space="preserve">04000948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</si>
  <si>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</si>
  <si>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</si>
  <si>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</si>
  <si>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</si>
  <si>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</si>
  <si>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</si>
  <si>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</si>
  <si>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</si>
  <si>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</si>
  <si>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</si>
  <si>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</si>
  <si>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</si>
  <si>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</si>
  <si>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</si>
  <si>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</si>
  <si>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</si>
  <si>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</si>
  <si>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</si>
  <si>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</si>
  <si>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</si>
  <si>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</si>
  <si>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</si>
  <si>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</si>
  <si>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</si>
  <si>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</si>
  <si>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</si>
  <si>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</si>
  <si>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</si>
  <si>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</si>
  <si>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</si>
  <si>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</si>
  <si>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</si>
  <si>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</si>
  <si>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</si>
  <si>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</si>
  <si>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</si>
  <si>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</si>
  <si>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</si>
  <si>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</si>
  <si>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</si>
  <si>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</si>
  <si>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</si>
  <si>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</si>
  <si>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</si>
  <si>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</si>
  <si>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</si>
  <si>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</si>
  <si>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</si>
  <si>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</si>
  <si>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</si>
  <si>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</si>
  <si>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(1,16500000003725 %)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</si>
  <si>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</si>
  <si>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</si>
  <si>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</si>
  <si>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</si>
  <si>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</si>
  <si>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</si>
  <si>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</si>
  <si>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</si>
  <si>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</si>
  <si>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</si>
  <si>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</si>
  <si>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</si>
  <si>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</si>
  <si>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</si>
  <si>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</si>
  <si>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</si>
  <si>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</si>
  <si>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</si>
  <si>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</si>
  <si>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PELEND</t>
  </si>
  <si>
    <t xml:space="preserve">Cf.</t>
  </si>
  <si>
    <t xml:space="preserve">RANREP</t>
  </si>
  <si>
    <t xml:space="preserve">VERBEC</t>
  </si>
  <si>
    <t xml:space="preserve">EPITET</t>
  </si>
  <si>
    <t xml:space="preserve">JUNEFF</t>
  </si>
  <si>
    <t xml:space="preserve">Newcod</t>
  </si>
  <si>
    <t xml:space="preserve">Epilobium brunnescens</t>
  </si>
  <si>
    <t xml:space="preserve">CHIPOL</t>
  </si>
  <si>
    <t xml:space="preserve">EQUARV</t>
  </si>
  <si>
    <t xml:space="preserve">GLEHED</t>
  </si>
  <si>
    <t xml:space="preserve">MENLON</t>
  </si>
  <si>
    <t xml:space="preserve">AMBFLU</t>
  </si>
  <si>
    <t xml:space="preserve">BRARIV</t>
  </si>
  <si>
    <t xml:space="preserve">RHYRIP</t>
  </si>
  <si>
    <t xml:space="preserve">AUDSPX</t>
  </si>
  <si>
    <t xml:space="preserve">Paralemanea sp.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</si>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</sst>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12.8571428571429</v>
      </c>
      <c r="M5" s="52"/>
      <c r="N5" s="53" t="s">
        <v>16</v>
      </c>
      <c r="O5" s="54" t="n">
        <v>13.3333333333333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50</v>
      </c>
      <c r="C7" s="66" t="n">
        <v>50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0.300000011920929</v>
      </c>
      <c r="C9" s="86" t="n">
        <v>1.79999995231628</v>
      </c>
      <c r="D9" s="87"/>
      <c r="E9" s="87"/>
      <c r="F9" s="88" t="n">
        <f aca="false">($B9*$B$7+$C9*$C$7)/100</f>
        <v>1.04999998211861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0.379999991506338</v>
      </c>
      <c r="C20" s="165" t="n">
        <f aca="false">SUM(C23:C82)</f>
        <v>1.95000000856817</v>
      </c>
      <c r="D20" s="166"/>
      <c r="E20" s="167" t="s">
        <v>53</v>
      </c>
      <c r="F20" s="168" t="n">
        <f aca="false">($B20*$B$7+$C20*$C$7)/100</f>
        <v>1.16500000003725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0.189999995753169</v>
      </c>
      <c r="C21" s="178" t="n">
        <f aca="false">C20*C7/100</f>
        <v>0.975000004284084</v>
      </c>
      <c r="D21" s="110" t="str">
        <f aca="false">IF(F21=0,"",IF((ABS(F21-F19))&gt;(0.2*F21),CONCATENATE(" rec. par taxa (",F21," %) supérieur à 20 % !"),""))</f>
        <v> rec. par taxa (1,16500000003725 %)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1.16500000003725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0.00499999988824129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80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PELEND</v>
      </c>
      <c r="Z23" s="9" t="str">
        <f aca="false">IF(ISERROR(MATCH(A23,,0)),IF(ISERROR(MATCH(A23,,0)),"",(MATCH(A23,,0))),(MATCH(A23,,0)))</f>
        <v/>
      </c>
      <c r="AA23" s="66" t="s">
        <v>80</v>
      </c>
      <c r="AB23" s="218"/>
      <c r="AC23" s="218"/>
      <c r="BB23" s="9" t="n">
        <f aca="false">IF(A23="","",1)</f>
        <v>1</v>
      </c>
    </row>
    <row r="24" customFormat="false" ht="12.75" hidden="false" customHeight="false" outlineLevel="0" collapsed="false">
      <c r="A24" s="219" t="s">
        <v>81</v>
      </c>
      <c r="B24" s="220" t="n">
        <v>0</v>
      </c>
      <c r="C24" s="221" t="n">
        <v>0.00999999977648258</v>
      </c>
      <c r="D24" s="205" t="str">
        <f aca="false">IF(ISERROR(VLOOKUP($A24,,2,0)),IF(ISERROR(VLOOKUP($A24,,1,0)),"",VLOOKUP($A24,,1,0)),VLOOKUP($A24,,2,0))</f>
        <v/>
      </c>
      <c r="E24" s="222" t="n">
        <f aca="false">IF(D24="",0,VLOOKUP(D24,D$22:D23,1,0))</f>
        <v>0</v>
      </c>
      <c r="F24" s="223" t="n">
        <f aca="false">($B24*$B$7+$C24*$C$7)/100</f>
        <v>0.00499999988824129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4"/>
      <c r="M24" s="224"/>
      <c r="N24" s="224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5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RANREP</v>
      </c>
      <c r="Z24" s="9" t="str">
        <f aca="false">IF(ISERROR(MATCH(A24,,0)),IF(ISERROR(MATCH(A24,,0)),"",(MATCH(A24,,0))),(MATCH(A24,,0)))</f>
        <v/>
      </c>
      <c r="AA24" s="66"/>
      <c r="AB24" s="218"/>
      <c r="AC24" s="218"/>
      <c r="BB24" s="9" t="n">
        <f aca="false">IF(A24="","",1)</f>
        <v>1</v>
      </c>
    </row>
    <row r="25" customFormat="false" ht="12.75" hidden="false" customHeight="false" outlineLevel="0" collapsed="false">
      <c r="A25" s="219" t="s">
        <v>82</v>
      </c>
      <c r="B25" s="220" t="n">
        <v>0</v>
      </c>
      <c r="C25" s="221" t="n">
        <v>0.00999999977648258</v>
      </c>
      <c r="D25" s="205" t="str">
        <f aca="false">IF(ISERROR(VLOOKUP($A25,,2,0)),IF(ISERROR(VLOOKUP($A25,,1,0)),"",VLOOKUP($A25,,1,0)),VLOOKUP($A25,,2,0))</f>
        <v/>
      </c>
      <c r="E25" s="222" t="n">
        <f aca="false">IF(D25="",0,VLOOKUP(D25,D$22:D24,1,0))</f>
        <v>0</v>
      </c>
      <c r="F25" s="223" t="n">
        <f aca="false">($B25*$B$7+$C25*$C$7)/100</f>
        <v>0.00499999988824129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4"/>
      <c r="M25" s="224"/>
      <c r="N25" s="224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5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VERBEC</v>
      </c>
      <c r="Z25" s="9" t="str">
        <f aca="false">IF(ISERROR(MATCH(A25,,0)),IF(ISERROR(MATCH(A25,,0)),"",(MATCH(A25,,0))),(MATCH(A25,,0)))</f>
        <v/>
      </c>
      <c r="AA25" s="66"/>
      <c r="AB25" s="218"/>
      <c r="AC25" s="218"/>
      <c r="BB25" s="9" t="n">
        <f aca="false">IF(A25="","",1)</f>
        <v>1</v>
      </c>
    </row>
    <row r="26" customFormat="false" ht="12.75" hidden="false" customHeight="false" outlineLevel="0" collapsed="false">
      <c r="A26" s="219" t="s">
        <v>83</v>
      </c>
      <c r="B26" s="220" t="n">
        <v>0</v>
      </c>
      <c r="C26" s="221" t="n">
        <v>0.00999999977648258</v>
      </c>
      <c r="D26" s="205" t="str">
        <f aca="false">IF(ISERROR(VLOOKUP($A26,,2,0)),IF(ISERROR(VLOOKUP($A26,,1,0)),"",VLOOKUP($A26,,1,0)),VLOOKUP($A26,,2,0))</f>
        <v/>
      </c>
      <c r="E26" s="222" t="n">
        <f aca="false">IF(D26="",0,VLOOKUP(D26,D$22:D25,1,0))</f>
        <v>0</v>
      </c>
      <c r="F26" s="223" t="n">
        <f aca="false">($B26*$B$7+$C26*$C$7)/100</f>
        <v>0.00499999988824129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4"/>
      <c r="M26" s="224"/>
      <c r="N26" s="224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5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EPITET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B26" s="9" t="n">
        <f aca="false">IF(A26="","",1)</f>
        <v>1</v>
      </c>
    </row>
    <row r="27" customFormat="false" ht="12.75" hidden="false" customHeight="false" outlineLevel="0" collapsed="false">
      <c r="A27" s="219" t="s">
        <v>84</v>
      </c>
      <c r="B27" s="220" t="n">
        <v>0</v>
      </c>
      <c r="C27" s="221" t="n">
        <v>0.00999999977648258</v>
      </c>
      <c r="D27" s="205" t="str">
        <f aca="false">IF(ISERROR(VLOOKUP($A27,,2,0)),IF(ISERROR(VLOOKUP($A27,,1,0)),"",VLOOKUP($A27,,1,0)),VLOOKUP($A27,,2,0))</f>
        <v/>
      </c>
      <c r="E27" s="222" t="n">
        <f aca="false">IF(D27="",0,VLOOKUP(D27,D$22:D26,1,0))</f>
        <v>0</v>
      </c>
      <c r="F27" s="223" t="n">
        <f aca="false">($B27*$B$7+$C27*$C$7)/100</f>
        <v>0.00499999988824129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4"/>
      <c r="M27" s="224"/>
      <c r="N27" s="224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5" t="n">
        <f aca="false">IF(ISERROR(R27*J27),0,R27*J27)</f>
        <v>0</v>
      </c>
      <c r="V27" s="216" t="str">
        <f aca="false">IF(AND(A27="",F27=0),"",IF(F27=0,"Il manque le(s) % de rec. !",""))</f>
        <v/>
      </c>
      <c r="W27" s="226"/>
      <c r="Y27" s="215" t="str">
        <f aca="false">IF(A27="new.cod","NEWCOD",IF(AND((Z27=""),ISTEXT(A27)),A27,IF(Z27="","",INDEX(,Z27))))</f>
        <v>JUNEFF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B27" s="9" t="n">
        <f aca="false">IF(A27="","",1)</f>
        <v>1</v>
      </c>
    </row>
    <row r="28" customFormat="false" ht="12.75" hidden="false" customHeight="false" outlineLevel="0" collapsed="false">
      <c r="A28" s="219" t="s">
        <v>85</v>
      </c>
      <c r="B28" s="220" t="n">
        <v>0</v>
      </c>
      <c r="C28" s="221" t="n">
        <v>0.00999999977648258</v>
      </c>
      <c r="D28" s="205" t="str">
        <f aca="false">IF(ISERROR(VLOOKUP($A28,,2,0)),IF(ISERROR(VLOOKUP($A28,,1,0)),"",VLOOKUP($A28,,1,0)),VLOOKUP($A28,,2,0))</f>
        <v/>
      </c>
      <c r="E28" s="222" t="n">
        <f aca="false">IF(D28="",0,VLOOKUP(D28,D$22:D27,1,0))</f>
        <v>0</v>
      </c>
      <c r="F28" s="223" t="n">
        <f aca="false">($B28*$B$7+$C28*$C$7)/100</f>
        <v>0.00499999988824129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4"/>
      <c r="M28" s="224"/>
      <c r="N28" s="224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5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66"/>
      <c r="AB28" s="219" t="s">
        <v>86</v>
      </c>
      <c r="AC28" s="218"/>
      <c r="BB28" s="9" t="n">
        <f aca="false">IF(A28="","",1)</f>
        <v>1</v>
      </c>
    </row>
    <row r="29" customFormat="false" ht="12.75" hidden="false" customHeight="false" outlineLevel="0" collapsed="false">
      <c r="A29" s="219" t="s">
        <v>87</v>
      </c>
      <c r="B29" s="220" t="n">
        <v>0</v>
      </c>
      <c r="C29" s="221" t="n">
        <v>0.0199999995529652</v>
      </c>
      <c r="D29" s="205" t="str">
        <f aca="false">IF(ISERROR(VLOOKUP($A29,,2,0)),IF(ISERROR(VLOOKUP($A29,,1,0)),"",VLOOKUP($A29,,1,0)),VLOOKUP($A29,,2,0))</f>
        <v/>
      </c>
      <c r="E29" s="222" t="n">
        <f aca="false">IF(D29="",0,VLOOKUP(D29,D$22:D28,1,0))</f>
        <v>0</v>
      </c>
      <c r="F29" s="223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4"/>
      <c r="M29" s="224"/>
      <c r="N29" s="224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5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CHIPOL</v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B29" s="9" t="n">
        <f aca="false">IF(A29="","",1)</f>
        <v>1</v>
      </c>
    </row>
    <row r="30" customFormat="false" ht="12.75" hidden="false" customHeight="false" outlineLevel="0" collapsed="false">
      <c r="A30" s="219" t="s">
        <v>88</v>
      </c>
      <c r="B30" s="220" t="n">
        <v>0</v>
      </c>
      <c r="C30" s="221" t="n">
        <v>0.00999999977648258</v>
      </c>
      <c r="D30" s="205" t="str">
        <f aca="false">IF(ISERROR(VLOOKUP($A30,,2,0)),IF(ISERROR(VLOOKUP($A30,,1,0)),"",VLOOKUP($A30,,1,0)),VLOOKUP($A30,,2,0))</f>
        <v/>
      </c>
      <c r="E30" s="222" t="n">
        <f aca="false">IF(D30="",0,VLOOKUP(D30,D$22:D29,1,0))</f>
        <v>0</v>
      </c>
      <c r="F30" s="223" t="n">
        <f aca="false">($B30*$B$7+$C30*$C$7)/100</f>
        <v>0.00499999988824129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4"/>
      <c r="M30" s="224"/>
      <c r="N30" s="224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5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EQUARV</v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B30" s="9" t="n">
        <f aca="false">IF(A30="","",1)</f>
        <v>1</v>
      </c>
    </row>
    <row r="31" customFormat="false" ht="12.75" hidden="false" customHeight="false" outlineLevel="0" collapsed="false">
      <c r="A31" s="219" t="s">
        <v>89</v>
      </c>
      <c r="B31" s="220" t="n">
        <v>0</v>
      </c>
      <c r="C31" s="221" t="n">
        <v>0.00999999977648258</v>
      </c>
      <c r="D31" s="205" t="str">
        <f aca="false">IF(ISERROR(VLOOKUP($A31,,2,0)),IF(ISERROR(VLOOKUP($A31,,1,0)),"",VLOOKUP($A31,,1,0)),VLOOKUP($A31,,2,0))</f>
        <v/>
      </c>
      <c r="E31" s="222" t="n">
        <f aca="false">IF(D31="",0,VLOOKUP(D31,D$22:D30,1,0))</f>
        <v>0</v>
      </c>
      <c r="F31" s="223" t="n">
        <f aca="false">($B31*$B$7+$C31*$C$7)/100</f>
        <v>0.00499999988824129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4"/>
      <c r="M31" s="224"/>
      <c r="N31" s="224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5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GLEHED</v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B31" s="9" t="n">
        <f aca="false">IF(A31="","",1)</f>
        <v>1</v>
      </c>
    </row>
    <row r="32" customFormat="false" ht="12.75" hidden="false" customHeight="false" outlineLevel="0" collapsed="false">
      <c r="A32" s="219" t="s">
        <v>90</v>
      </c>
      <c r="B32" s="220" t="n">
        <v>0</v>
      </c>
      <c r="C32" s="221" t="n">
        <v>1.5</v>
      </c>
      <c r="D32" s="205" t="str">
        <f aca="false">IF(ISERROR(VLOOKUP($A32,,2,0)),IF(ISERROR(VLOOKUP($A32,,1,0)),"",VLOOKUP($A32,,1,0)),VLOOKUP($A32,,2,0))</f>
        <v/>
      </c>
      <c r="E32" s="222" t="n">
        <f aca="false">IF(D32="",0,VLOOKUP(D32,D$22:D31,1,0))</f>
        <v>0</v>
      </c>
      <c r="F32" s="223" t="n">
        <f aca="false">($B32*$B$7+$C32*$C$7)/100</f>
        <v>0.75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4"/>
      <c r="M32" s="224"/>
      <c r="N32" s="224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5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MENLON</v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B32" s="9" t="n">
        <f aca="false">IF(A32="","",1)</f>
        <v>1</v>
      </c>
    </row>
    <row r="33" customFormat="false" ht="12.75" hidden="false" customHeight="false" outlineLevel="0" collapsed="false">
      <c r="A33" s="219" t="s">
        <v>16</v>
      </c>
      <c r="B33" s="220" t="n">
        <v>0.00999999977648258</v>
      </c>
      <c r="C33" s="221" t="n">
        <v>0.300000011920929</v>
      </c>
      <c r="D33" s="205" t="str">
        <f aca="false">IF(ISERROR(VLOOKUP($A33,,2,0)),IF(ISERROR(VLOOKUP($A33,,1,0)),"",VLOOKUP($A33,,1,0)),VLOOKUP($A33,,2,0))</f>
        <v/>
      </c>
      <c r="E33" s="222" t="n">
        <f aca="false">IF(D33="",0,VLOOKUP(D33,D$22:D32,1,0))</f>
        <v>0</v>
      </c>
      <c r="F33" s="223" t="n">
        <f aca="false">($B33*$B$7+$C33*$C$7)/100</f>
        <v>0.155000005848706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4"/>
      <c r="M33" s="224"/>
      <c r="N33" s="224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5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FONANT</v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B33" s="9" t="n">
        <f aca="false">IF(A33="","",1)</f>
        <v>1</v>
      </c>
    </row>
    <row r="34" customFormat="false" ht="12.75" hidden="false" customHeight="false" outlineLevel="0" collapsed="false">
      <c r="A34" s="219" t="s">
        <v>91</v>
      </c>
      <c r="B34" s="220" t="n">
        <v>0.00999999977648258</v>
      </c>
      <c r="C34" s="221" t="n">
        <v>0</v>
      </c>
      <c r="D34" s="205" t="str">
        <f aca="false">IF(ISERROR(VLOOKUP($A34,,2,0)),IF(ISERROR(VLOOKUP($A34,,1,0)),"",VLOOKUP($A34,,1,0)),VLOOKUP($A34,,2,0))</f>
        <v/>
      </c>
      <c r="E34" s="222" t="n">
        <f aca="false">IF(D34="",0,VLOOKUP(D34,D$22:D33,1,0))</f>
        <v>0</v>
      </c>
      <c r="F34" s="227" t="n">
        <f aca="false">($B34*$B$7+$C34*$C$7)/100</f>
        <v>0.00499999988824129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4"/>
      <c r="M34" s="224"/>
      <c r="N34" s="224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5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AMBFLU</v>
      </c>
      <c r="Z34" s="9" t="str">
        <f aca="false">IF(ISERROR(MATCH(A34,,0)),IF(ISERROR(MATCH(A34,,0)),"",(MATCH(A34,,0))),(MATCH(A34,,0)))</f>
        <v/>
      </c>
      <c r="AA34" s="66"/>
      <c r="AB34" s="218"/>
      <c r="AC34" s="218"/>
      <c r="BB34" s="9" t="n">
        <f aca="false">IF(A34="","",1)</f>
        <v>1</v>
      </c>
    </row>
    <row r="35" customFormat="false" ht="12.75" hidden="false" customHeight="false" outlineLevel="0" collapsed="false">
      <c r="A35" s="219" t="s">
        <v>92</v>
      </c>
      <c r="B35" s="220" t="n">
        <v>0.0199999995529652</v>
      </c>
      <c r="C35" s="221" t="n">
        <v>0.00999999977648258</v>
      </c>
      <c r="D35" s="205" t="str">
        <f aca="false">IF(ISERROR(VLOOKUP($A35,,2,0)),IF(ISERROR(VLOOKUP($A35,,1,0)),"",VLOOKUP($A35,,1,0)),VLOOKUP($A35,,2,0))</f>
        <v/>
      </c>
      <c r="E35" s="222" t="n">
        <f aca="false">IF(D35="",0,VLOOKUP(D35,D$22:D34,1,0))</f>
        <v>0</v>
      </c>
      <c r="F35" s="227" t="n">
        <f aca="false">($B35*$B$7+$C35*$C$7)/100</f>
        <v>0.0149999996647239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4"/>
      <c r="M35" s="224"/>
      <c r="N35" s="224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5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BRARIV</v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B35" s="9" t="n">
        <f aca="false">IF(A35="","",1)</f>
        <v>1</v>
      </c>
    </row>
    <row r="36" customFormat="false" ht="12.75" hidden="false" customHeight="false" outlineLevel="0" collapsed="false">
      <c r="A36" s="219" t="s">
        <v>93</v>
      </c>
      <c r="B36" s="220" t="n">
        <v>0.0399999991059303</v>
      </c>
      <c r="C36" s="221" t="n">
        <v>0.00999999977648258</v>
      </c>
      <c r="D36" s="205" t="str">
        <f aca="false">IF(ISERROR(VLOOKUP($A36,,2,0)),IF(ISERROR(VLOOKUP($A36,,1,0)),"",VLOOKUP($A36,,1,0)),VLOOKUP($A36,,2,0))</f>
        <v/>
      </c>
      <c r="E36" s="222" t="n">
        <f aca="false">IF(D36="",0,VLOOKUP(D36,D$22:D35,1,0))</f>
        <v>0</v>
      </c>
      <c r="F36" s="227" t="n">
        <f aca="false">($B36*$B$7+$C36*$C$7)/100</f>
        <v>0.0249999994412065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4"/>
      <c r="M36" s="224"/>
      <c r="N36" s="224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5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RHYRIP</v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B36" s="9" t="n">
        <f aca="false">IF(A36="","",1)</f>
        <v>1</v>
      </c>
    </row>
    <row r="37" customFormat="false" ht="12.75" hidden="false" customHeight="false" outlineLevel="0" collapsed="false">
      <c r="A37" s="219" t="s">
        <v>94</v>
      </c>
      <c r="B37" s="220" t="n">
        <v>0.0599999986588955</v>
      </c>
      <c r="C37" s="221" t="n">
        <v>0.00999999977648258</v>
      </c>
      <c r="D37" s="205" t="str">
        <f aca="false">IF(ISERROR(VLOOKUP($A37,,2,0)),IF(ISERROR(VLOOKUP($A37,,1,0)),"",VLOOKUP($A37,,1,0)),VLOOKUP($A37,,2,0))</f>
        <v/>
      </c>
      <c r="E37" s="222" t="n">
        <f aca="false">IF(D37="",0,VLOOKUP(D37,D$22:D36,1,0))</f>
        <v>0</v>
      </c>
      <c r="F37" s="227" t="n">
        <f aca="false">($B37*$B$7+$C37*$C$7)/100</f>
        <v>0.034999999217689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4"/>
      <c r="M37" s="224"/>
      <c r="N37" s="224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5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AUDSPX</v>
      </c>
      <c r="Z37" s="9" t="str">
        <f aca="false">IF(ISERROR(MATCH(A37,,0)),IF(ISERROR(MATCH(A37,,0)),"",(MATCH(A37,,0))),(MATCH(A37,,0)))</f>
        <v/>
      </c>
      <c r="AA37" s="66"/>
      <c r="AB37" s="218"/>
      <c r="AC37" s="218"/>
      <c r="BB37" s="9" t="n">
        <f aca="false">IF(A37="","",1)</f>
        <v>1</v>
      </c>
    </row>
    <row r="38" customFormat="false" ht="12.75" hidden="false" customHeight="false" outlineLevel="0" collapsed="false">
      <c r="A38" s="219" t="s">
        <v>85</v>
      </c>
      <c r="B38" s="220" t="n">
        <v>0.119999997317791</v>
      </c>
      <c r="C38" s="221" t="n">
        <v>0.00999999977648258</v>
      </c>
      <c r="D38" s="205" t="str">
        <f aca="false">IF(ISERROR(VLOOKUP($A38,,2,0)),IF(ISERROR(VLOOKUP($A38,,1,0)),"",VLOOKUP($A38,,1,0)),VLOOKUP($A38,,2,0))</f>
        <v/>
      </c>
      <c r="E38" s="222" t="n">
        <f aca="false">IF(D38="",0,VLOOKUP(D38,D$22:D37,1,0))</f>
        <v>0</v>
      </c>
      <c r="F38" s="227" t="n">
        <f aca="false">($B38*$B$7+$C38*$C$7)/100</f>
        <v>0.0649999985471368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4"/>
      <c r="M38" s="224"/>
      <c r="N38" s="224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>No</v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5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Newcod</v>
      </c>
      <c r="Z38" s="9" t="str">
        <f aca="false">IF(ISERROR(MATCH(A38,,0)),IF(ISERROR(MATCH(A38,,0)),"",(MATCH(A38,,0))),(MATCH(A38,,0)))</f>
        <v/>
      </c>
      <c r="AA38" s="66"/>
      <c r="AB38" s="219" t="s">
        <v>95</v>
      </c>
      <c r="AC38" s="218"/>
      <c r="BB38" s="9" t="n">
        <f aca="false">IF(A38="","",1)</f>
        <v>1</v>
      </c>
    </row>
    <row r="39" customFormat="false" ht="12.75" hidden="false" customHeight="false" outlineLevel="0" collapsed="false">
      <c r="A39" s="219" t="s">
        <v>96</v>
      </c>
      <c r="B39" s="220" t="n">
        <v>0.119999997317791</v>
      </c>
      <c r="C39" s="221" t="n">
        <v>0.00999999977648258</v>
      </c>
      <c r="D39" s="205" t="str">
        <f aca="false">IF(ISERROR(VLOOKUP($A39,,2,0)),IF(ISERROR(VLOOKUP($A39,,1,0)),"",VLOOKUP($A39,,1,0)),VLOOKUP($A39,,2,0))</f>
        <v/>
      </c>
      <c r="E39" s="222" t="n">
        <f aca="false">IF(D39="",0,VLOOKUP(D39,D$22:D38,1,0))</f>
        <v>0</v>
      </c>
      <c r="F39" s="227" t="n">
        <f aca="false">($B39*$B$7+$C39*$C$7)/100</f>
        <v>0.0649999985471368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4"/>
      <c r="M39" s="224"/>
      <c r="N39" s="224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5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LEASPX</v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B39" s="9" t="n">
        <f aca="false">IF(A39="","",1)</f>
        <v>1</v>
      </c>
    </row>
    <row r="40" customFormat="false" ht="12.75" hidden="false" customHeight="false" outlineLevel="0" collapsed="false">
      <c r="A40" s="219"/>
      <c r="B40" s="220"/>
      <c r="C40" s="221"/>
      <c r="D40" s="205" t="str">
        <f aca="false">IF(ISERROR(VLOOKUP($A40,,2,0)),IF(ISERROR(VLOOKUP($A40,,1,0)),"",VLOOKUP($A40,,1,0)),VLOOKUP($A40,,2,0))</f>
        <v/>
      </c>
      <c r="E40" s="222" t="n">
        <f aca="false">IF(D40="",0,VLOOKUP(D40,D$22:D39,1,0))</f>
        <v>0</v>
      </c>
      <c r="F40" s="227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4"/>
      <c r="M40" s="224"/>
      <c r="N40" s="224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5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B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05" t="str">
        <f aca="false">IF(ISERROR(VLOOKUP($A41,,2,0)),IF(ISERROR(VLOOKUP($A41,,1,0)),"",VLOOKUP($A41,,1,0)),VLOOKUP($A41,,2,0))</f>
        <v/>
      </c>
      <c r="E41" s="222" t="n">
        <f aca="false">IF(D41="",0,VLOOKUP(D41,D$22:D40,1,0))</f>
        <v>0</v>
      </c>
      <c r="F41" s="227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4"/>
      <c r="M41" s="224"/>
      <c r="N41" s="224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5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B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05" t="str">
        <f aca="false">IF(ISERROR(VLOOKUP($A42,,2,0)),IF(ISERROR(VLOOKUP($A42,,1,0)),"",VLOOKUP($A42,,1,0)),VLOOKUP($A42,,2,0))</f>
        <v/>
      </c>
      <c r="E42" s="222" t="n">
        <f aca="false">IF(D42="",0,VLOOKUP(D42,D$22:D41,1,0))</f>
        <v>0</v>
      </c>
      <c r="F42" s="227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4"/>
      <c r="M42" s="224"/>
      <c r="N42" s="224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5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B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05" t="str">
        <f aca="false">IF(ISERROR(VLOOKUP($A43,,2,0)),IF(ISERROR(VLOOKUP($A43,,1,0)),"",VLOOKUP($A43,,1,0)),VLOOKUP($A43,,2,0))</f>
        <v/>
      </c>
      <c r="E43" s="222" t="n">
        <f aca="false">IF(D43="",0,VLOOKUP(D43,D$22:D42,1,0))</f>
        <v>0</v>
      </c>
      <c r="F43" s="227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4"/>
      <c r="M43" s="224"/>
      <c r="N43" s="224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5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B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05" t="str">
        <f aca="false">IF(ISERROR(VLOOKUP($A44,,2,0)),IF(ISERROR(VLOOKUP($A44,,1,0)),"",VLOOKUP($A44,,1,0)),VLOOKUP($A44,,2,0))</f>
        <v/>
      </c>
      <c r="E44" s="222" t="n">
        <f aca="false">IF(D44="",0,VLOOKUP(D44,D$22:D43,1,0))</f>
        <v>0</v>
      </c>
      <c r="F44" s="227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4"/>
      <c r="M44" s="224"/>
      <c r="N44" s="224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5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B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05" t="str">
        <f aca="false">IF(ISERROR(VLOOKUP($A45,,2,0)),IF(ISERROR(VLOOKUP($A45,,1,0)),"",VLOOKUP($A45,,1,0)),VLOOKUP($A45,,2,0))</f>
        <v/>
      </c>
      <c r="E45" s="222" t="n">
        <f aca="false">IF(D45="",0,VLOOKUP(D45,D$22:D44,1,0))</f>
        <v>0</v>
      </c>
      <c r="F45" s="227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4"/>
      <c r="M45" s="224"/>
      <c r="N45" s="224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5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B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05" t="str">
        <f aca="false">IF(ISERROR(VLOOKUP($A46,,2,0)),IF(ISERROR(VLOOKUP($A46,,1,0)),"",VLOOKUP($A46,,1,0)),VLOOKUP($A46,,2,0))</f>
        <v/>
      </c>
      <c r="E46" s="222" t="n">
        <f aca="false">IF(D46="",0,VLOOKUP(D46,D$22:D39,1,0))</f>
        <v>0</v>
      </c>
      <c r="F46" s="227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4"/>
      <c r="M46" s="224"/>
      <c r="N46" s="224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5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B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05" t="str">
        <f aca="false">IF(ISERROR(VLOOKUP($A47,,2,0)),IF(ISERROR(VLOOKUP($A47,,1,0)),"",VLOOKUP($A47,,1,0)),VLOOKUP($A47,,2,0))</f>
        <v/>
      </c>
      <c r="E47" s="222" t="n">
        <f aca="false">IF(D47="",0,VLOOKUP(D47,D$22:D39,1,0))</f>
        <v>0</v>
      </c>
      <c r="F47" s="227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4"/>
      <c r="M47" s="224"/>
      <c r="N47" s="224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5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B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05" t="str">
        <f aca="false">IF(ISERROR(VLOOKUP($A48,,2,0)),IF(ISERROR(VLOOKUP($A48,,1,0)),"",VLOOKUP($A48,,1,0)),VLOOKUP($A48,,2,0))</f>
        <v/>
      </c>
      <c r="E48" s="222" t="n">
        <f aca="false">IF(D48="",0,VLOOKUP(D48,D$22:D40,1,0))</f>
        <v>0</v>
      </c>
      <c r="F48" s="227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4"/>
      <c r="M48" s="224"/>
      <c r="N48" s="224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5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B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05" t="str">
        <f aca="false">IF(ISERROR(VLOOKUP($A49,,2,0)),IF(ISERROR(VLOOKUP($A49,,1,0)),"",VLOOKUP($A49,,1,0)),VLOOKUP($A49,,2,0))</f>
        <v/>
      </c>
      <c r="E49" s="222" t="n">
        <f aca="false">IF(D49="",0,VLOOKUP(D49,D$22:D48,1,0))</f>
        <v>0</v>
      </c>
      <c r="F49" s="227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4"/>
      <c r="M49" s="224"/>
      <c r="N49" s="224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5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B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05" t="str">
        <f aca="false">IF(ISERROR(VLOOKUP($A50,,2,0)),IF(ISERROR(VLOOKUP($A50,,1,0)),"",VLOOKUP($A50,,1,0)),VLOOKUP($A50,,2,0))</f>
        <v/>
      </c>
      <c r="E50" s="222" t="n">
        <f aca="false">IF(D50="",0,VLOOKUP(D50,D$22:D49,1,0))</f>
        <v>0</v>
      </c>
      <c r="F50" s="227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4"/>
      <c r="M50" s="224"/>
      <c r="N50" s="224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5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B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05" t="str">
        <f aca="false">IF(ISERROR(VLOOKUP($A51,,2,0)),IF(ISERROR(VLOOKUP($A51,,1,0)),"",VLOOKUP($A51,,1,0)),VLOOKUP($A51,,2,0))</f>
        <v/>
      </c>
      <c r="E51" s="222" t="n">
        <f aca="false">IF(D51="",0,VLOOKUP(D51,D$22:D50,1,0))</f>
        <v>0</v>
      </c>
      <c r="F51" s="227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4"/>
      <c r="M51" s="224"/>
      <c r="N51" s="224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5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B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05" t="str">
        <f aca="false">IF(ISERROR(VLOOKUP($A52,,2,0)),IF(ISERROR(VLOOKUP($A52,,1,0)),"",VLOOKUP($A52,,1,0)),VLOOKUP($A52,,2,0))</f>
        <v/>
      </c>
      <c r="E52" s="222" t="n">
        <f aca="false">IF(D52="",0,VLOOKUP(D52,D$22:D51,1,0))</f>
        <v>0</v>
      </c>
      <c r="F52" s="227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4"/>
      <c r="M52" s="224"/>
      <c r="N52" s="224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5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B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05" t="str">
        <f aca="false">IF(ISERROR(VLOOKUP($A53,,2,0)),IF(ISERROR(VLOOKUP($A53,,1,0)),"",VLOOKUP($A53,,1,0)),VLOOKUP($A53,,2,0))</f>
        <v/>
      </c>
      <c r="E53" s="222" t="n">
        <f aca="false">IF(D53="",0,VLOOKUP(D53,D$22:D52,1,0))</f>
        <v>0</v>
      </c>
      <c r="F53" s="227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4"/>
      <c r="M53" s="224"/>
      <c r="N53" s="224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5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B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05" t="str">
        <f aca="false">IF(ISERROR(VLOOKUP($A54,,2,0)),IF(ISERROR(VLOOKUP($A54,,1,0)),"",VLOOKUP($A54,,1,0)),VLOOKUP($A54,,2,0))</f>
        <v/>
      </c>
      <c r="E54" s="222" t="n">
        <f aca="false">IF(D54="",0,VLOOKUP(D54,D$22:D53,1,0))</f>
        <v>0</v>
      </c>
      <c r="F54" s="227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4"/>
      <c r="M54" s="224"/>
      <c r="N54" s="224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5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B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05" t="str">
        <f aca="false">IF(ISERROR(VLOOKUP($A55,,2,0)),IF(ISERROR(VLOOKUP($A55,,1,0)),"",VLOOKUP($A55,,1,0)),VLOOKUP($A55,,2,0))</f>
        <v/>
      </c>
      <c r="E55" s="222" t="n">
        <f aca="false">IF(D55="",0,VLOOKUP(D55,D$22:D54,1,0))</f>
        <v>0</v>
      </c>
      <c r="F55" s="227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4"/>
      <c r="M55" s="224"/>
      <c r="N55" s="224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5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B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05" t="str">
        <f aca="false">IF(ISERROR(VLOOKUP($A56,,2,0)),IF(ISERROR(VLOOKUP($A56,,1,0)),"",VLOOKUP($A56,,1,0)),VLOOKUP($A56,,2,0))</f>
        <v/>
      </c>
      <c r="E56" s="222" t="n">
        <f aca="false">IF(D56="",0,VLOOKUP(D56,D$22:D55,1,0))</f>
        <v>0</v>
      </c>
      <c r="F56" s="227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4"/>
      <c r="M56" s="224"/>
      <c r="N56" s="224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5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B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05" t="str">
        <f aca="false">IF(ISERROR(VLOOKUP($A57,,2,0)),IF(ISERROR(VLOOKUP($A57,,1,0)),"",VLOOKUP($A57,,1,0)),VLOOKUP($A57,,2,0))</f>
        <v/>
      </c>
      <c r="E57" s="222" t="n">
        <f aca="false">IF(D57="",0,VLOOKUP(D57,D$21:D56,1,0))</f>
        <v>0</v>
      </c>
      <c r="F57" s="227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4"/>
      <c r="M57" s="224"/>
      <c r="N57" s="224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5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8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B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05" t="str">
        <f aca="false">IF(ISERROR(VLOOKUP($A58,,2,0)),IF(ISERROR(VLOOKUP($A58,,1,0)),"",VLOOKUP($A58,,1,0)),VLOOKUP($A58,,2,0))</f>
        <v/>
      </c>
      <c r="E58" s="222" t="n">
        <f aca="false">IF(D58="",0,VLOOKUP(D58,D$22:D57,1,0))</f>
        <v>0</v>
      </c>
      <c r="F58" s="227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4"/>
      <c r="M58" s="224"/>
      <c r="N58" s="224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5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B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05" t="str">
        <f aca="false">IF(ISERROR(VLOOKUP($A59,,2,0)),IF(ISERROR(VLOOKUP($A59,,1,0)),"",VLOOKUP($A59,,1,0)),VLOOKUP($A59,,2,0))</f>
        <v/>
      </c>
      <c r="E59" s="222" t="n">
        <f aca="false">IF(D59="",0,VLOOKUP(D59,D$22:D58,1,0))</f>
        <v>0</v>
      </c>
      <c r="F59" s="227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29"/>
      <c r="M59" s="229"/>
      <c r="N59" s="229"/>
      <c r="O59" s="213"/>
      <c r="P59" s="230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5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B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05" t="str">
        <f aca="false">IF(ISERROR(VLOOKUP($A60,,2,0)),IF(ISERROR(VLOOKUP($A60,,1,0)),"",VLOOKUP($A60,,1,0)),VLOOKUP($A60,,2,0))</f>
        <v/>
      </c>
      <c r="E60" s="222" t="n">
        <f aca="false">IF(D60="",0,VLOOKUP(D60,D$22:D59,1,0))</f>
        <v>0</v>
      </c>
      <c r="F60" s="227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29"/>
      <c r="M60" s="229"/>
      <c r="N60" s="229"/>
      <c r="O60" s="213"/>
      <c r="P60" s="230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5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B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05" t="str">
        <f aca="false">IF(ISERROR(VLOOKUP($A61,,2,0)),IF(ISERROR(VLOOKUP($A61,,1,0)),"",VLOOKUP($A61,,1,0)),VLOOKUP($A61,,2,0))</f>
        <v/>
      </c>
      <c r="E61" s="222" t="n">
        <f aca="false">IF(D61="",0,VLOOKUP(D61,D$22:D60,1,0))</f>
        <v>0</v>
      </c>
      <c r="F61" s="227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4"/>
      <c r="M61" s="224"/>
      <c r="N61" s="224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5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B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05" t="str">
        <f aca="false">IF(ISERROR(VLOOKUP($A62,,2,0)),IF(ISERROR(VLOOKUP($A62,,1,0)),"",VLOOKUP($A62,,1,0)),VLOOKUP($A62,,2,0))</f>
        <v/>
      </c>
      <c r="E62" s="222" t="n">
        <f aca="false">IF(D62="",0,VLOOKUP(D62,D$22:D61,1,0))</f>
        <v>0</v>
      </c>
      <c r="F62" s="227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4"/>
      <c r="M62" s="224"/>
      <c r="N62" s="224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5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B62" s="9" t="str">
        <f aca="false">IF(A62="","",1)</f>
        <v/>
      </c>
    </row>
    <row r="63" customFormat="false" ht="12.75" hidden="true" customHeight="false" outlineLevel="0" collapsed="false">
      <c r="A63" s="219"/>
      <c r="B63" s="220"/>
      <c r="C63" s="221"/>
      <c r="D63" s="205" t="str">
        <f aca="false">IF(ISERROR(VLOOKUP($A63,,2,0)),IF(ISERROR(VLOOKUP($A63,,1,0)),"",VLOOKUP($A63,,1,0)),VLOOKUP($A63,,2,0))</f>
        <v/>
      </c>
      <c r="E63" s="222" t="n">
        <f aca="false">IF(D63="",0,VLOOKUP(D63,D$22:D62,1,0))</f>
        <v>0</v>
      </c>
      <c r="F63" s="227" t="n">
        <f aca="false">($B63*$B$7+$C63*$C$7)/100</f>
        <v>0</v>
      </c>
      <c r="G63" s="231" t="str">
        <f aca="false">IF(A63="","",IF(ISERROR(VLOOKUP($A63,,13,0)),IF(ISERROR(VLOOKUP($A63,,12,0)),"    -",VLOOKUP($A63,,12,0)),VLOOKUP($A63,,13,0)))</f>
        <v/>
      </c>
      <c r="H63" s="232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4"/>
      <c r="M63" s="224"/>
      <c r="N63" s="224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5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B63" s="9" t="str">
        <f aca="false">IF(A63="","",1)</f>
        <v/>
      </c>
    </row>
    <row r="64" customFormat="false" ht="12.75" hidden="true" customHeight="true" outlineLevel="0" collapsed="false">
      <c r="A64" s="219"/>
      <c r="B64" s="220"/>
      <c r="C64" s="221"/>
      <c r="D64" s="205" t="str">
        <f aca="false">IF(ISERROR(VLOOKUP($A64,,2,0)),IF(ISERROR(VLOOKUP($A64,,1,0)),"",VLOOKUP($A64,,1,0)),VLOOKUP($A64,,2,0))</f>
        <v/>
      </c>
      <c r="E64" s="222" t="n">
        <f aca="false">IF(D64="",0,VLOOKUP(D64,D$22:D52,1,0))</f>
        <v>0</v>
      </c>
      <c r="F64" s="227" t="n">
        <f aca="false">($B64*$B$7+$C64*$C$7)/100</f>
        <v>0</v>
      </c>
      <c r="G64" s="233" t="str">
        <f aca="false">IF(A64="","",IF(ISERROR(VLOOKUP($A64,,13,0)),IF(ISERROR(VLOOKUP($A64,,12,0)),"    -",VLOOKUP($A64,,12,0)),VLOOKUP($A64,,13,0)))</f>
        <v/>
      </c>
      <c r="H64" s="234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4"/>
      <c r="M64" s="224"/>
      <c r="N64" s="224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5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B64" s="9" t="str">
        <f aca="false">IF(A64="","",1)</f>
        <v/>
      </c>
    </row>
    <row r="65" customFormat="false" ht="12.75" hidden="true" customHeight="false" outlineLevel="0" collapsed="false">
      <c r="A65" s="219"/>
      <c r="B65" s="220"/>
      <c r="C65" s="221"/>
      <c r="D65" s="205" t="str">
        <f aca="false">IF(ISERROR(VLOOKUP($A65,,2,0)),IF(ISERROR(VLOOKUP($A65,,1,0)),"",VLOOKUP($A65,,1,0)),VLOOKUP($A65,,2,0))</f>
        <v/>
      </c>
      <c r="E65" s="222" t="n">
        <f aca="false">IF(D65="",0,VLOOKUP(D65,D$22:D53,1,0))</f>
        <v>0</v>
      </c>
      <c r="F65" s="227" t="n">
        <f aca="false">($B65*$B$7+$C65*$C$7)/100</f>
        <v>0</v>
      </c>
      <c r="G65" s="233" t="str">
        <f aca="false">IF(A65="","",IF(ISERROR(VLOOKUP($A65,,13,0)),IF(ISERROR(VLOOKUP($A65,,12,0)),"    -",VLOOKUP($A65,,12,0)),VLOOKUP($A65,,13,0)))</f>
        <v/>
      </c>
      <c r="H65" s="234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4"/>
      <c r="M65" s="224"/>
      <c r="N65" s="224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5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B65" s="9" t="str">
        <f aca="false">IF(A65="","",1)</f>
        <v/>
      </c>
    </row>
    <row r="66" customFormat="false" ht="12.75" hidden="true" customHeight="false" outlineLevel="0" collapsed="false">
      <c r="A66" s="219"/>
      <c r="B66" s="220"/>
      <c r="C66" s="221"/>
      <c r="D66" s="205" t="str">
        <f aca="false">IF(ISERROR(VLOOKUP($A66,,2,0)),IF(ISERROR(VLOOKUP($A66,,1,0)),"",VLOOKUP($A66,,1,0)),VLOOKUP($A66,,2,0))</f>
        <v/>
      </c>
      <c r="E66" s="222" t="n">
        <f aca="false">IF(D66="",0,VLOOKUP(D66,D$22:D51,1,0))</f>
        <v>0</v>
      </c>
      <c r="F66" s="227" t="n">
        <f aca="false">($B66*$B$7+$C66*$C$7)/100</f>
        <v>0</v>
      </c>
      <c r="G66" s="233" t="str">
        <f aca="false">IF(A66="","",IF(ISERROR(VLOOKUP($A66,,13,0)),IF(ISERROR(VLOOKUP($A66,,12,0)),"    -",VLOOKUP($A66,,12,0)),VLOOKUP($A66,,13,0)))</f>
        <v/>
      </c>
      <c r="H66" s="234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4"/>
      <c r="M66" s="224"/>
      <c r="N66" s="224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5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B66" s="9" t="str">
        <f aca="false">IF(A66="","",1)</f>
        <v/>
      </c>
    </row>
    <row r="67" customFormat="false" ht="12.75" hidden="true" customHeight="false" outlineLevel="0" collapsed="false">
      <c r="A67" s="219"/>
      <c r="B67" s="220"/>
      <c r="C67" s="221"/>
      <c r="D67" s="205" t="str">
        <f aca="false">IF(ISERROR(VLOOKUP($A67,,2,0)),IF(ISERROR(VLOOKUP($A67,,1,0)),"",VLOOKUP($A67,,1,0)),VLOOKUP($A67,,2,0))</f>
        <v/>
      </c>
      <c r="E67" s="222" t="n">
        <f aca="false">IF(D67="",0,VLOOKUP(D67,D$22:D52,1,0))</f>
        <v>0</v>
      </c>
      <c r="F67" s="227" t="n">
        <f aca="false">($B67*$B$7+$C67*$C$7)/100</f>
        <v>0</v>
      </c>
      <c r="G67" s="233" t="str">
        <f aca="false">IF(A67="","",IF(ISERROR(VLOOKUP($A67,,13,0)),IF(ISERROR(VLOOKUP($A67,,12,0)),"    -",VLOOKUP($A67,,12,0)),VLOOKUP($A67,,13,0)))</f>
        <v/>
      </c>
      <c r="H67" s="234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4"/>
      <c r="M67" s="224"/>
      <c r="N67" s="224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5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B67" s="9" t="str">
        <f aca="false">IF(A67="","",1)</f>
        <v/>
      </c>
    </row>
    <row r="68" customFormat="false" ht="12.75" hidden="true" customHeight="false" outlineLevel="0" collapsed="false">
      <c r="A68" s="219"/>
      <c r="B68" s="220"/>
      <c r="C68" s="221"/>
      <c r="D68" s="205" t="str">
        <f aca="false">IF(ISERROR(VLOOKUP($A68,,2,0)),IF(ISERROR(VLOOKUP($A68,,1,0)),"",VLOOKUP($A68,,1,0)),VLOOKUP($A68,,2,0))</f>
        <v/>
      </c>
      <c r="E68" s="222" t="n">
        <f aca="false">IF(D68="",0,VLOOKUP(D68,D$22:D53,1,0))</f>
        <v>0</v>
      </c>
      <c r="F68" s="227" t="n">
        <f aca="false">($B68*$B$7+$C68*$C$7)/100</f>
        <v>0</v>
      </c>
      <c r="G68" s="233" t="str">
        <f aca="false">IF(A68="","",IF(ISERROR(VLOOKUP($A68,,13,0)),IF(ISERROR(VLOOKUP($A68,,12,0)),"    -",VLOOKUP($A68,,12,0)),VLOOKUP($A68,,13,0)))</f>
        <v/>
      </c>
      <c r="H68" s="234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4"/>
      <c r="M68" s="224"/>
      <c r="N68" s="224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5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B68" s="9" t="str">
        <f aca="false">IF(A68="","",1)</f>
        <v/>
      </c>
    </row>
    <row r="69" customFormat="false" ht="12.75" hidden="true" customHeight="false" outlineLevel="0" collapsed="false">
      <c r="A69" s="219"/>
      <c r="B69" s="220"/>
      <c r="C69" s="221"/>
      <c r="D69" s="205" t="str">
        <f aca="false">IF(ISERROR(VLOOKUP($A69,,2,0)),IF(ISERROR(VLOOKUP($A69,,1,0)),"",VLOOKUP($A69,,1,0)),VLOOKUP($A69,,2,0))</f>
        <v/>
      </c>
      <c r="E69" s="222" t="n">
        <f aca="false">IF(D69="",0,VLOOKUP(D69,D$22:D54,1,0))</f>
        <v>0</v>
      </c>
      <c r="F69" s="227" t="n">
        <f aca="false">($B69*$B$7+$C69*$C$7)/100</f>
        <v>0</v>
      </c>
      <c r="G69" s="233" t="str">
        <f aca="false">IF(A69="","",IF(ISERROR(VLOOKUP($A69,,13,0)),IF(ISERROR(VLOOKUP($A69,,12,0)),"    -",VLOOKUP($A69,,12,0)),VLOOKUP($A69,,13,0)))</f>
        <v/>
      </c>
      <c r="H69" s="234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4"/>
      <c r="M69" s="224"/>
      <c r="N69" s="224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5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B69" s="9" t="str">
        <f aca="false">IF(A69="","",1)</f>
        <v/>
      </c>
    </row>
    <row r="70" customFormat="false" ht="12.75" hidden="true" customHeight="false" outlineLevel="0" collapsed="false">
      <c r="A70" s="219"/>
      <c r="B70" s="220"/>
      <c r="C70" s="221"/>
      <c r="D70" s="205" t="str">
        <f aca="false">IF(ISERROR(VLOOKUP($A70,,2,0)),IF(ISERROR(VLOOKUP($A70,,1,0)),"",VLOOKUP($A70,,1,0)),VLOOKUP($A70,,2,0))</f>
        <v/>
      </c>
      <c r="E70" s="222" t="n">
        <f aca="false">IF(D70="",0,VLOOKUP(D70,D$22:D55,1,0))</f>
        <v>0</v>
      </c>
      <c r="F70" s="227" t="n">
        <f aca="false">($B70*$B$7+$C70*$C$7)/100</f>
        <v>0</v>
      </c>
      <c r="G70" s="233" t="str">
        <f aca="false">IF(A70="","",IF(ISERROR(VLOOKUP($A70,,13,0)),IF(ISERROR(VLOOKUP($A70,,12,0)),"    -",VLOOKUP($A70,,12,0)),VLOOKUP($A70,,13,0)))</f>
        <v/>
      </c>
      <c r="H70" s="234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4"/>
      <c r="M70" s="224"/>
      <c r="N70" s="224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5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B70" s="9" t="str">
        <f aca="false">IF(A70="","",1)</f>
        <v/>
      </c>
    </row>
    <row r="71" customFormat="false" ht="12.75" hidden="true" customHeight="false" outlineLevel="0" collapsed="false">
      <c r="A71" s="219"/>
      <c r="B71" s="220"/>
      <c r="C71" s="221"/>
      <c r="D71" s="205" t="str">
        <f aca="false">IF(ISERROR(VLOOKUP($A71,,2,0)),IF(ISERROR(VLOOKUP($A71,,1,0)),"",VLOOKUP($A71,,1,0)),VLOOKUP($A71,,2,0))</f>
        <v/>
      </c>
      <c r="E71" s="222" t="n">
        <f aca="false">IF(D71="",0,VLOOKUP(D71,D$22:D56,1,0))</f>
        <v>0</v>
      </c>
      <c r="F71" s="227" t="n">
        <f aca="false">($B71*$B$7+$C71*$C$7)/100</f>
        <v>0</v>
      </c>
      <c r="G71" s="233" t="str">
        <f aca="false">IF(A71="","",IF(ISERROR(VLOOKUP($A71,,13,0)),IF(ISERROR(VLOOKUP($A71,,12,0)),"    -",VLOOKUP($A71,,12,0)),VLOOKUP($A71,,13,0)))</f>
        <v/>
      </c>
      <c r="H71" s="234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4"/>
      <c r="M71" s="224"/>
      <c r="N71" s="224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5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B71" s="9" t="str">
        <f aca="false">IF(A71="","",1)</f>
        <v/>
      </c>
    </row>
    <row r="72" customFormat="false" ht="12.75" hidden="true" customHeight="false" outlineLevel="0" collapsed="false">
      <c r="A72" s="219"/>
      <c r="B72" s="220"/>
      <c r="C72" s="221"/>
      <c r="D72" s="205" t="str">
        <f aca="false">IF(ISERROR(VLOOKUP($A72,,2,0)),IF(ISERROR(VLOOKUP($A72,,1,0)),"",VLOOKUP($A72,,1,0)),VLOOKUP($A72,,2,0))</f>
        <v/>
      </c>
      <c r="E72" s="222" t="n">
        <f aca="false">IF(D72="",0,VLOOKUP(D72,D$22:D57,1,0))</f>
        <v>0</v>
      </c>
      <c r="F72" s="227" t="n">
        <f aca="false">($B72*$B$7+$C72*$C$7)/100</f>
        <v>0</v>
      </c>
      <c r="G72" s="233" t="str">
        <f aca="false">IF(A72="","",IF(ISERROR(VLOOKUP($A72,,13,0)),IF(ISERROR(VLOOKUP($A72,,12,0)),"    -",VLOOKUP($A72,,12,0)),VLOOKUP($A72,,13,0)))</f>
        <v/>
      </c>
      <c r="H72" s="234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4"/>
      <c r="M72" s="224"/>
      <c r="N72" s="224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5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B72" s="9" t="str">
        <f aca="false">IF(A72="","",1)</f>
        <v/>
      </c>
    </row>
    <row r="73" customFormat="false" ht="12.75" hidden="true" customHeight="false" outlineLevel="0" collapsed="false">
      <c r="A73" s="219"/>
      <c r="B73" s="220"/>
      <c r="C73" s="221"/>
      <c r="D73" s="205" t="str">
        <f aca="false">IF(ISERROR(VLOOKUP($A73,,2,0)),IF(ISERROR(VLOOKUP($A73,,1,0)),"",VLOOKUP($A73,,1,0)),VLOOKUP($A73,,2,0))</f>
        <v/>
      </c>
      <c r="E73" s="222" t="n">
        <f aca="false">IF(D73="",0,VLOOKUP(D73,D$22:D57,1,0))</f>
        <v>0</v>
      </c>
      <c r="F73" s="227" t="n">
        <f aca="false">($B73*$B$7+$C73*$C$7)/100</f>
        <v>0</v>
      </c>
      <c r="G73" s="233" t="str">
        <f aca="false">IF(A73="","",IF(ISERROR(VLOOKUP($A73,,13,0)),IF(ISERROR(VLOOKUP($A73,,12,0)),"    -",VLOOKUP($A73,,12,0)),VLOOKUP($A73,,13,0)))</f>
        <v/>
      </c>
      <c r="H73" s="234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4"/>
      <c r="M73" s="224"/>
      <c r="N73" s="224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5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B73" s="9" t="str">
        <f aca="false">IF(A73="","",1)</f>
        <v/>
      </c>
    </row>
    <row r="74" customFormat="false" ht="12.75" hidden="true" customHeight="false" outlineLevel="0" collapsed="false">
      <c r="A74" s="219"/>
      <c r="B74" s="220"/>
      <c r="C74" s="221"/>
      <c r="D74" s="205" t="str">
        <f aca="false">IF(ISERROR(VLOOKUP($A74,,2,0)),IF(ISERROR(VLOOKUP($A74,,1,0)),"",VLOOKUP($A74,,1,0)),VLOOKUP($A74,,2,0))</f>
        <v/>
      </c>
      <c r="E74" s="222" t="n">
        <f aca="false">IF(D74="",0,VLOOKUP(D74,D$22:D58,1,0))</f>
        <v>0</v>
      </c>
      <c r="F74" s="227" t="n">
        <f aca="false">($B74*$B$7+$C74*$C$7)/100</f>
        <v>0</v>
      </c>
      <c r="G74" s="233" t="str">
        <f aca="false">IF(A74="","",IF(ISERROR(VLOOKUP($A74,,13,0)),IF(ISERROR(VLOOKUP($A74,,12,0)),"    -",VLOOKUP($A74,,12,0)),VLOOKUP($A74,,13,0)))</f>
        <v/>
      </c>
      <c r="H74" s="234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4"/>
      <c r="M74" s="224"/>
      <c r="N74" s="224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5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B74" s="9" t="str">
        <f aca="false">IF(A74="","",1)</f>
        <v/>
      </c>
    </row>
    <row r="75" customFormat="false" ht="12.75" hidden="true" customHeight="false" outlineLevel="0" collapsed="false">
      <c r="A75" s="219"/>
      <c r="B75" s="220"/>
      <c r="C75" s="221"/>
      <c r="D75" s="205" t="str">
        <f aca="false">IF(ISERROR(VLOOKUP($A75,,2,0)),IF(ISERROR(VLOOKUP($A75,,1,0)),"",VLOOKUP($A75,,1,0)),VLOOKUP($A75,,2,0))</f>
        <v/>
      </c>
      <c r="E75" s="222" t="n">
        <f aca="false">IF(D75="",0,VLOOKUP(D75,D$22:D59,1,0))</f>
        <v>0</v>
      </c>
      <c r="F75" s="227" t="n">
        <f aca="false">($B75*$B$7+$C75*$C$7)/100</f>
        <v>0</v>
      </c>
      <c r="G75" s="233" t="str">
        <f aca="false">IF(A75="","",IF(ISERROR(VLOOKUP($A75,,13,0)),IF(ISERROR(VLOOKUP($A75,,12,0)),"    -",VLOOKUP($A75,,12,0)),VLOOKUP($A75,,13,0)))</f>
        <v/>
      </c>
      <c r="H75" s="234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4"/>
      <c r="M75" s="224"/>
      <c r="N75" s="224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5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B75" s="9" t="str">
        <f aca="false">IF(A75="","",1)</f>
        <v/>
      </c>
    </row>
    <row r="76" customFormat="false" ht="12.75" hidden="true" customHeight="false" outlineLevel="0" collapsed="false">
      <c r="A76" s="219"/>
      <c r="B76" s="220"/>
      <c r="C76" s="221"/>
      <c r="D76" s="205" t="str">
        <f aca="false">IF(ISERROR(VLOOKUP($A76,,2,0)),IF(ISERROR(VLOOKUP($A76,,1,0)),"",VLOOKUP($A76,,1,0)),VLOOKUP($A76,,2,0))</f>
        <v/>
      </c>
      <c r="E76" s="222" t="n">
        <f aca="false">IF(D76="",0,VLOOKUP(D76,D$22:D59,1,0))</f>
        <v>0</v>
      </c>
      <c r="F76" s="227" t="n">
        <f aca="false">($B76*$B$7+$C76*$C$7)/100</f>
        <v>0</v>
      </c>
      <c r="G76" s="233" t="str">
        <f aca="false">IF(A76="","",IF(ISERROR(VLOOKUP($A76,,13,0)),IF(ISERROR(VLOOKUP($A76,,12,0)),"    -",VLOOKUP($A76,,12,0)),VLOOKUP($A76,,13,0)))</f>
        <v/>
      </c>
      <c r="H76" s="234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4"/>
      <c r="M76" s="224"/>
      <c r="N76" s="224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5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B76" s="9" t="str">
        <f aca="false">IF(A76="","",1)</f>
        <v/>
      </c>
    </row>
    <row r="77" customFormat="false" ht="12.75" hidden="true" customHeight="false" outlineLevel="0" collapsed="false">
      <c r="A77" s="219"/>
      <c r="B77" s="220"/>
      <c r="C77" s="221"/>
      <c r="D77" s="205" t="str">
        <f aca="false">IF(ISERROR(VLOOKUP($A77,,2,0)),IF(ISERROR(VLOOKUP($A77,,1,0)),"",VLOOKUP($A77,,1,0)),VLOOKUP($A77,,2,0))</f>
        <v/>
      </c>
      <c r="E77" s="222" t="n">
        <f aca="false">IF(D77="",0,VLOOKUP(D77,D$22:D75,1,0))</f>
        <v>0</v>
      </c>
      <c r="F77" s="227" t="n">
        <f aca="false">($B77*$B$7+$C77*$C$7)/100</f>
        <v>0</v>
      </c>
      <c r="G77" s="233" t="str">
        <f aca="false">IF(A77="","",IF(ISERROR(VLOOKUP($A77,,13,0)),IF(ISERROR(VLOOKUP($A77,,12,0)),"    -",VLOOKUP($A77,,12,0)),VLOOKUP($A77,,13,0)))</f>
        <v/>
      </c>
      <c r="H77" s="234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4"/>
      <c r="M77" s="224"/>
      <c r="N77" s="224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5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B77" s="9" t="str">
        <f aca="false">IF(A77="","",1)</f>
        <v/>
      </c>
    </row>
    <row r="78" customFormat="false" ht="12.75" hidden="true" customHeight="false" outlineLevel="0" collapsed="false">
      <c r="A78" s="219"/>
      <c r="B78" s="220"/>
      <c r="C78" s="221"/>
      <c r="D78" s="205" t="str">
        <f aca="false">IF(ISERROR(VLOOKUP($A78,,2,0)),IF(ISERROR(VLOOKUP($A78,,1,0)),"",VLOOKUP($A78,,1,0)),VLOOKUP($A78,,2,0))</f>
        <v/>
      </c>
      <c r="E78" s="222" t="n">
        <f aca="false">IF(D78="",0,VLOOKUP(D78,D$22:D75,1,0))</f>
        <v>0</v>
      </c>
      <c r="F78" s="227" t="n">
        <f aca="false">($B78*$B$7+$C78*$C$7)/100</f>
        <v>0</v>
      </c>
      <c r="G78" s="233" t="str">
        <f aca="false">IF(A78="","",IF(ISERROR(VLOOKUP($A78,,13,0)),IF(ISERROR(VLOOKUP($A78,,12,0)),"    -",VLOOKUP($A78,,12,0)),VLOOKUP($A78,,13,0)))</f>
        <v/>
      </c>
      <c r="H78" s="234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4"/>
      <c r="M78" s="224"/>
      <c r="N78" s="224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5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B78" s="9" t="str">
        <f aca="false">IF(A78="","",1)</f>
        <v/>
      </c>
    </row>
    <row r="79" customFormat="false" ht="12.75" hidden="true" customHeight="false" outlineLevel="0" collapsed="false">
      <c r="A79" s="219"/>
      <c r="B79" s="220"/>
      <c r="C79" s="221"/>
      <c r="D79" s="205" t="str">
        <f aca="false">IF(ISERROR(VLOOKUP($A79,,2,0)),IF(ISERROR(VLOOKUP($A79,,1,0)),"",VLOOKUP($A79,,1,0)),VLOOKUP($A79,,2,0))</f>
        <v/>
      </c>
      <c r="E79" s="222" t="n">
        <f aca="false">IF(D79="",0,VLOOKUP(D79,D$22:D75,1,0))</f>
        <v>0</v>
      </c>
      <c r="F79" s="227" t="n">
        <f aca="false">($B79*$B$7+$C79*$C$7)/100</f>
        <v>0</v>
      </c>
      <c r="G79" s="233" t="str">
        <f aca="false">IF(A79="","",IF(ISERROR(VLOOKUP($A79,,13,0)),IF(ISERROR(VLOOKUP($A79,,12,0)),"    -",VLOOKUP($A79,,12,0)),VLOOKUP($A79,,13,0)))</f>
        <v/>
      </c>
      <c r="H79" s="234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4"/>
      <c r="M79" s="224"/>
      <c r="N79" s="224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5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B79" s="9" t="str">
        <f aca="false">IF(A79="","",1)</f>
        <v/>
      </c>
    </row>
    <row r="80" customFormat="false" ht="12.75" hidden="true" customHeight="false" outlineLevel="0" collapsed="false">
      <c r="A80" s="219"/>
      <c r="B80" s="220"/>
      <c r="C80" s="221"/>
      <c r="D80" s="205" t="str">
        <f aca="false">IF(ISERROR(VLOOKUP($A80,,2,0)),IF(ISERROR(VLOOKUP($A80,,1,0)),"",VLOOKUP($A80,,1,0)),VLOOKUP($A80,,2,0))</f>
        <v/>
      </c>
      <c r="E80" s="222" t="n">
        <f aca="false">IF(D80="",0,VLOOKUP(D80,D$22:D79,1,0))</f>
        <v>0</v>
      </c>
      <c r="F80" s="227" t="n">
        <f aca="false">($B80*$B$7+$C80*$C$7)/100</f>
        <v>0</v>
      </c>
      <c r="G80" s="233" t="str">
        <f aca="false">IF(A80="","",IF(ISERROR(VLOOKUP($A80,,13,0)),IF(ISERROR(VLOOKUP($A80,,12,0)),"    -",VLOOKUP($A80,,12,0)),VLOOKUP($A80,,13,0)))</f>
        <v/>
      </c>
      <c r="H80" s="234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4"/>
      <c r="M80" s="224"/>
      <c r="N80" s="224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5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B80" s="9" t="str">
        <f aca="false">IF(A80="","",1)</f>
        <v/>
      </c>
    </row>
    <row r="81" customFormat="false" ht="12.75" hidden="true" customHeight="false" outlineLevel="0" collapsed="false">
      <c r="A81" s="219"/>
      <c r="B81" s="220"/>
      <c r="C81" s="221"/>
      <c r="D81" s="205" t="str">
        <f aca="false">IF(ISERROR(VLOOKUP($A81,,2,0)),IF(ISERROR(VLOOKUP($A81,,1,0)),"",VLOOKUP($A81,,1,0)),VLOOKUP($A81,,2,0))</f>
        <v/>
      </c>
      <c r="E81" s="222" t="n">
        <f aca="false">IF(D81="",0,VLOOKUP(D81,D$21:D80,1,0))</f>
        <v>0</v>
      </c>
      <c r="F81" s="227" t="n">
        <f aca="false">($B81*$B$7+$C81*$C$7)/100</f>
        <v>0</v>
      </c>
      <c r="G81" s="233" t="str">
        <f aca="false">IF(A81="","",IF(ISERROR(VLOOKUP($A81,,13,0)),IF(ISERROR(VLOOKUP($A81,,12,0)),"    -",VLOOKUP($A81,,12,0)),VLOOKUP($A81,,13,0)))</f>
        <v/>
      </c>
      <c r="H81" s="234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29"/>
      <c r="M81" s="229"/>
      <c r="N81" s="229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5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B81" s="9" t="str">
        <f aca="false">IF(A81="","",1)</f>
        <v/>
      </c>
    </row>
    <row r="82" customFormat="false" ht="12.75" hidden="tru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IF(D82="",0,VLOOKUP(D82,D$20:D80,1,0))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43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4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5"/>
      <c r="M82" s="245"/>
      <c r="N82" s="245"/>
      <c r="O82" s="246"/>
      <c r="P82" s="247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5" t="n">
        <f aca="false">IF(ISERROR(R82*J82),0,R82*J82)</f>
        <v>0</v>
      </c>
      <c r="V82" s="216" t="str">
        <f aca="false">IF(AND(A82="",F82=0),"",IF(F82=0,"Il manque le(s) % de rec. !",""))</f>
        <v/>
      </c>
      <c r="W82" s="248"/>
      <c r="X82" s="249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B82" s="9" t="str">
        <f aca="false">IF(A82="","",1)</f>
        <v/>
      </c>
    </row>
    <row r="83" customFormat="false" ht="13.8" hidden="true" customHeight="false" outlineLevel="0" collapsed="false">
      <c r="A83" s="250" t="s">
        <v>97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1"/>
      <c r="Q83" s="251"/>
      <c r="R83" s="251"/>
      <c r="S83" s="251"/>
      <c r="T83" s="9"/>
      <c r="U83" s="9"/>
      <c r="V83" s="251"/>
      <c r="W83" s="251"/>
      <c r="X83" s="251"/>
      <c r="Y83" s="252"/>
      <c r="Z83" s="252"/>
      <c r="AA83" s="252"/>
      <c r="AB83" s="253"/>
      <c r="AC83" s="253"/>
      <c r="AD83" s="253"/>
    </row>
    <row r="84" customFormat="false" ht="12.75" hidden="true" customHeight="false" outlineLevel="0" collapsed="false">
      <c r="A84" s="254" t="str">
        <f aca="false">A3</f>
        <v>la Gagne</v>
      </c>
      <c r="B84" s="255" t="str">
        <f aca="false">C3</f>
        <v>GAGNE à SAINT-JULIEN-CHAPTEUIL</v>
      </c>
      <c r="C84" s="256" t="n">
        <f aca="false">A4</f>
        <v>41842</v>
      </c>
      <c r="D84" s="257" t="str">
        <f aca="false">IF(ISERROR(SUM($T$23:$T$82)/SUM($U$23:$U$82)),"",SUM($T$23:$T$82)/SUM($U$23:$U$82))</f>
        <v/>
      </c>
      <c r="E84" s="258" t="n">
        <f aca="false">N13</f>
        <v>17</v>
      </c>
      <c r="F84" s="255" t="n">
        <f aca="false">N14</f>
        <v>0</v>
      </c>
      <c r="G84" s="255" t="n">
        <f aca="false">N15</f>
        <v>0</v>
      </c>
      <c r="H84" s="255" t="n">
        <f aca="false">N16</f>
        <v>0</v>
      </c>
      <c r="I84" s="255" t="n">
        <f aca="false">N17</f>
        <v>0</v>
      </c>
      <c r="J84" s="259" t="str">
        <f aca="false">N8</f>
        <v>     -</v>
      </c>
      <c r="K84" s="257" t="str">
        <f aca="false">N9</f>
        <v>     -</v>
      </c>
      <c r="L84" s="258" t="n">
        <f aca="false">N10</f>
        <v>0</v>
      </c>
      <c r="M84" s="258" t="n">
        <f aca="false">N11</f>
        <v>0</v>
      </c>
      <c r="N84" s="257" t="str">
        <f aca="false">O8</f>
        <v>      -</v>
      </c>
      <c r="O84" s="257" t="str">
        <f aca="false">O9</f>
        <v>      -</v>
      </c>
      <c r="P84" s="258" t="n">
        <f aca="false">O10</f>
        <v>0</v>
      </c>
      <c r="Q84" s="258" t="n">
        <f aca="false">O11</f>
        <v>0</v>
      </c>
      <c r="R84" s="258" t="n">
        <f aca="false">F21</f>
        <v>1.16500000003725</v>
      </c>
      <c r="S84" s="258" t="n">
        <f aca="false">K11</f>
        <v>0</v>
      </c>
      <c r="T84" s="258" t="n">
        <f aca="false">K12</f>
        <v>0</v>
      </c>
      <c r="U84" s="258" t="n">
        <f aca="false">K13</f>
        <v>0</v>
      </c>
      <c r="V84" s="260" t="n">
        <f aca="false">K14</f>
        <v>0</v>
      </c>
      <c r="W84" s="261" t="n">
        <f aca="false">K15</f>
        <v>0</v>
      </c>
      <c r="Z84" s="235"/>
      <c r="AA84" s="235"/>
      <c r="AB84" s="253"/>
      <c r="AC84" s="253"/>
      <c r="AD84" s="253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2" t="s">
        <v>98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102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3"/>
    </row>
    <row r="92" customFormat="false" ht="12.75" hidden="false" customHeight="false" outlineLevel="0" collapsed="false">
      <c r="Q92" s="9" t="s">
        <v>104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105</v>
      </c>
      <c r="R93" s="9"/>
      <c r="S93" s="215" t="str">
        <f aca="false">INDEX($A$23:$A$82,$S$92)</f>
        <v>PELEND</v>
      </c>
      <c r="T93" s="9"/>
    </row>
    <row r="94" customFormat="false" ht="12.75" hidden="false" customHeight="false" outlineLevel="0" collapsed="false">
      <c r="S94" s="253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conditionalFormatting sqref="AB38">
    <cfRule type="expression" priority="29" aboveAverage="0" equalAverage="0" bottom="0" percent="0" rank="0" text="" dxfId="27">
      <formula>ISTEXT($E38)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