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1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'04002100'!$A$1:$O$82</definedName>
    <definedName function="false" hidden="false" localSheetId="0" name="Excel_BuiltIn__FilterDatabase" vbProcedure="false">'04002100'!$A$23:$J$84</definedName>
    <definedName function="false" hidden="false" localSheetId="0" name="NOM" vbProcedure="false">'04002100'!$H$1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<sst xmlns="http://schemas.openxmlformats.org/spreadsheetml/2006/main" count="120" uniqueCount="110">
  <si>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</si>
  <si>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</si>
  <si>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</si>
  <si>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Marlène MEYNARD</t>
  </si>
  <si>
    <t xml:space="preserve">conforme AFNOR T90-395 oct. 2003</t>
  </si>
  <si>
    <t xml:space="preserve">LA SUMÈNE</t>
  </si>
  <si>
    <t xml:space="preserve">SUMENE à CHASPINHAC</t>
  </si>
  <si>
    <t xml:space="preserve">04002100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</si>
  <si>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</si>
  <si>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</si>
  <si>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</si>
  <si>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</si>
  <si>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</si>
  <si>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</si>
  <si>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</si>
  <si>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</si>
  <si>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</si>
  <si>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</si>
  <si>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rapide</t>
  </si>
  <si>
    <t xml:space="preserve">radier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</si>
  <si>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</si>
  <si>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</si>
  <si>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</si>
  <si>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</si>
  <si>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</si>
  <si>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</si>
  <si>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</si>
  <si>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</si>
  <si>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</si>
  <si>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</si>
  <si>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</si>
  <si>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</si>
  <si>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</si>
  <si>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</si>
  <si>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</si>
  <si>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</si>
  <si>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</si>
  <si>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</si>
  <si>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</si>
  <si>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</si>
  <si>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</si>
  <si>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</si>
  <si>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</si>
  <si>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</si>
  <si>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</si>
  <si>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</si>
  <si>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</si>
  <si>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</si>
  <si>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</si>
  <si>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</si>
  <si>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</si>
  <si>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</si>
  <si>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</si>
  <si>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</si>
  <si>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</si>
  <si>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</si>
  <si>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</si>
  <si>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</si>
  <si>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</si>
  <si>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(1,49200000330806 %)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</si>
  <si>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</si>
  <si>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</si>
  <si>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</si>
  <si>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</si>
  <si>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</si>
  <si>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</si>
  <si>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</si>
  <si>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</si>
  <si>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</si>
  <si>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</si>
  <si>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</si>
  <si>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</si>
  <si>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</si>
  <si>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</si>
  <si>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</si>
  <si>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</si>
  <si>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</si>
  <si>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</si>
  <si>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</si>
  <si>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SOADUL</t>
  </si>
  <si>
    <t xml:space="preserve">FISTAX</t>
  </si>
  <si>
    <t xml:space="preserve">EQUARV</t>
  </si>
  <si>
    <t xml:space="preserve">Newcod</t>
  </si>
  <si>
    <t xml:space="preserve">Carex remota</t>
  </si>
  <si>
    <t xml:space="preserve">CLASPX</t>
  </si>
  <si>
    <t xml:space="preserve">HILSPX</t>
  </si>
  <si>
    <t xml:space="preserve">Cf.</t>
  </si>
  <si>
    <t xml:space="preserve">Cardamine sylvatica</t>
  </si>
  <si>
    <t xml:space="preserve">LUNCRU</t>
  </si>
  <si>
    <t xml:space="preserve">FONANT</t>
  </si>
  <si>
    <t xml:space="preserve">RANREP</t>
  </si>
  <si>
    <t xml:space="preserve">Lophocolea bidentata</t>
  </si>
  <si>
    <t xml:space="preserve">AGRSTO</t>
  </si>
  <si>
    <t xml:space="preserve">VERBEC</t>
  </si>
  <si>
    <t xml:space="preserve">EPITET</t>
  </si>
  <si>
    <t xml:space="preserve">AMBRIP</t>
  </si>
  <si>
    <t xml:space="preserve">BRARIV</t>
  </si>
  <si>
    <t xml:space="preserve">AMBFLU</t>
  </si>
  <si>
    <t xml:space="preserve">RHYRIP</t>
  </si>
  <si>
    <t xml:space="preserve">LEASPX</t>
  </si>
  <si>
    <t xml:space="preserve">Paralemanea sp.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</si>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</sst>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0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41842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11.1111111111111</v>
      </c>
      <c r="M5" s="52"/>
      <c r="N5" s="53" t="s">
        <v>16</v>
      </c>
      <c r="O5" s="54" t="n">
        <v>11.3333333333333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48</v>
      </c>
      <c r="C7" s="66" t="n">
        <v>52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1.5</v>
      </c>
      <c r="C9" s="86" t="n">
        <v>1</v>
      </c>
      <c r="D9" s="87"/>
      <c r="E9" s="87"/>
      <c r="F9" s="88" t="n">
        <f aca="false">($B9*$B$7+$C9*$C$7)/100</f>
        <v>1.24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21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1.83000001125038</v>
      </c>
      <c r="C20" s="165" t="n">
        <f aca="false">SUM(C23:C82)</f>
        <v>1.17999999597669</v>
      </c>
      <c r="D20" s="166"/>
      <c r="E20" s="167" t="s">
        <v>53</v>
      </c>
      <c r="F20" s="168" t="n">
        <f aca="false">($B20*$B$7+$C20*$C$7)/100</f>
        <v>1.49200000330806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0.878400005400181</v>
      </c>
      <c r="C21" s="178" t="n">
        <f aca="false">C20*C7/100</f>
        <v>0.613599997907877</v>
      </c>
      <c r="D21" s="110" t="str">
        <f aca="false">IF(F21=0,"",IF((ABS(F21-F19))&gt;(0.2*F21),CONCATENATE(" rec. par taxa (",F21," %) supérieur à 20 % !"),""))</f>
        <v> rec. par taxa (1,49200000330806 %)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1.49200000330806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0.00519999988377094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SOADUL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0.00519999988377094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FISTAX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0.00519999988377094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EQUARV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0.00479999989271164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>No</v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Newcod</v>
      </c>
      <c r="Z26" s="9" t="str">
        <f aca="false">IF(ISERROR(MATCH(A26,,0)),IF(ISERROR(MATCH(A26,,0)),"",(MATCH(A26,,0))),(MATCH(A26,,0)))</f>
        <v/>
      </c>
      <c r="AA26" s="218"/>
      <c r="AB26" s="220" t="s">
        <v>83</v>
      </c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 t="n">
        <v>0.00999999977648258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CLASPX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HILSPX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82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 t="s">
        <v>86</v>
      </c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>No</v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Newcod</v>
      </c>
      <c r="Z29" s="9" t="str">
        <f aca="false">IF(ISERROR(MATCH(A29,,0)),IF(ISERROR(MATCH(A29,,0)),"",(MATCH(A29,,0))),(MATCH(A29,,0)))</f>
        <v/>
      </c>
      <c r="AA29" s="218" t="s">
        <v>86</v>
      </c>
      <c r="AB29" s="220" t="s">
        <v>87</v>
      </c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88</v>
      </c>
      <c r="B30" s="221" t="n">
        <v>0.00999999977648258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LUNCRU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89</v>
      </c>
      <c r="B31" s="221" t="n">
        <v>0.00999999977648258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FONANT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90</v>
      </c>
      <c r="B32" s="221" t="n">
        <v>0.00999999977648258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RANREP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82</v>
      </c>
      <c r="B33" s="221" t="n">
        <v>0.00999999977648258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0.00999999977648258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/>
      <c r="AB33" s="220" t="s">
        <v>91</v>
      </c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92</v>
      </c>
      <c r="B34" s="221" t="n">
        <v>0.00999999977648258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0.00999999977648258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 t="s">
        <v>86</v>
      </c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AGRSTO</v>
      </c>
      <c r="Z34" s="9" t="str">
        <f aca="false">IF(ISERROR(MATCH(A34,,0)),IF(ISERROR(MATCH(A34,,0)),"",(MATCH(A34,,0))),(MATCH(A34,,0)))</f>
        <v/>
      </c>
      <c r="AA34" s="218" t="s">
        <v>86</v>
      </c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93</v>
      </c>
      <c r="B35" s="221" t="n">
        <v>0.00999999977648258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0.00479999989271164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VERBEC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94</v>
      </c>
      <c r="B36" s="221" t="n">
        <v>0.00999999977648258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0.00999999977648258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EPITET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95</v>
      </c>
      <c r="B37" s="221" t="n">
        <v>0.100000001490116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0.0532000005990267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AMBRIP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96</v>
      </c>
      <c r="B38" s="221" t="n">
        <v>0.100000001490116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0.0532000005990267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BRARIV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97</v>
      </c>
      <c r="B39" s="221" t="n">
        <v>0.109999999403954</v>
      </c>
      <c r="C39" s="222" t="n">
        <v>0.0199999995529652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0.0631999994814396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AMBFLU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98</v>
      </c>
      <c r="B40" s="221" t="n">
        <v>0.109999999403954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0.0527999997138977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RHYRIP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99</v>
      </c>
      <c r="B41" s="221" t="n">
        <v>0.150000005960464</v>
      </c>
      <c r="C41" s="222" t="n">
        <v>0.00999999977648258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0.0772000027447939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LEASPX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82</v>
      </c>
      <c r="B42" s="221" t="n">
        <v>0.150000005960464</v>
      </c>
      <c r="C42" s="222" t="n">
        <v>0.00999999977648258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0.0772000027447939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>No</v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Newcod</v>
      </c>
      <c r="Z42" s="9" t="str">
        <f aca="false">IF(ISERROR(MATCH(A42,,0)),IF(ISERROR(MATCH(A42,,0)),"",(MATCH(A42,,0))),(MATCH(A42,,0)))</f>
        <v/>
      </c>
      <c r="AA42" s="218"/>
      <c r="AB42" s="220" t="s">
        <v>100</v>
      </c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16</v>
      </c>
      <c r="B43" s="221" t="n">
        <v>1</v>
      </c>
      <c r="C43" s="222" t="n">
        <v>1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1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PHAARU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SUMÈNE</v>
      </c>
      <c r="B84" s="256" t="str">
        <f aca="false">C3</f>
        <v>SUMENE à CHASPINHAC</v>
      </c>
      <c r="C84" s="257" t="n">
        <f aca="false">A4</f>
        <v>41842</v>
      </c>
      <c r="D84" s="258" t="str">
        <f aca="false">IF(ISERROR(SUM($T$23:$T$82)/SUM($U$23:$U$82)),"",SUM($T$23:$T$82)/SUM($U$23:$U$82))</f>
        <v/>
      </c>
      <c r="E84" s="259" t="n">
        <f aca="false">N13</f>
        <v>21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1.49200000330806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103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104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105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106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107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108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109</v>
      </c>
      <c r="R93" s="9"/>
      <c r="S93" s="215" t="str">
        <f aca="false">INDEX($A$23:$A$82,$S$92)</f>
        <v>SOADUL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6">
    <cfRule type="expression" priority="28" aboveAverage="0" equalAverage="0" bottom="0" percent="0" rank="0" text="" dxfId="26">
      <formula>ISTEXT($E26)</formula>
    </cfRule>
  </conditionalFormatting>
  <conditionalFormatting sqref="AB29">
    <cfRule type="expression" priority="29" aboveAverage="0" equalAverage="0" bottom="0" percent="0" rank="0" text="" dxfId="27">
      <formula>ISTEXT($E29)</formula>
    </cfRule>
  </conditionalFormatting>
  <conditionalFormatting sqref="AB33">
    <cfRule type="expression" priority="30" aboveAverage="0" equalAverage="0" bottom="0" percent="0" rank="0" text="" dxfId="28">
      <formula>ISTEXT($E33)</formula>
    </cfRule>
  </conditionalFormatting>
  <conditionalFormatting sqref="AB42">
    <cfRule type="expression" priority="31" aboveAverage="0" equalAverage="0" bottom="0" percent="0" rank="0" text="" dxfId="29">
      <formula>ISTEXT($E42)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2024-04-16T07:09:43Z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