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02200" sheetId="1" state="visible" r:id="rId3"/>
  </sheets>
  <definedNames>
    <definedName function="false" hidden="false" localSheetId="0" name="_xlnm.Print_Area" vbProcedure="false">'04002200'!$A$1:$Q$82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<sst xmlns="http://schemas.openxmlformats.org/spreadsheetml/2006/main" count="166" uniqueCount="101">
  <si>
    <t xml:space="preserve">Relevés floristiques aquatiques - IBMR</t>
  </si>
  <si>
    <t xml:space="preserve">modèle Irstea-GIS</t>
  </si>
  <si>
    <t xml:space="preserve">AQUABIO</t>
  </si>
  <si>
    <t xml:space="preserve">Anthony ANTOINE, Eva AUZERIC</t>
  </si>
  <si>
    <t xml:space="preserve">la Loire</t>
  </si>
  <si>
    <t xml:space="preserve">LOIRE À SAINT-VINCENT</t>
  </si>
  <si>
    <t xml:space="preserve">04002200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</si>
  <si>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</si>
  <si>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</si>
  <si>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</si>
  <si>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</si>
  <si>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</si>
  <si>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</si>
  <si>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</si>
  <si>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</si>
  <si>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</si>
  <si>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</si>
  <si>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</si>
  <si>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</si>
  <si>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niveau trophique</t>
  </si>
  <si>
    <t xml:space="preserve">moyen</t>
  </si>
  <si>
    <t xml:space="preserve">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</si>
  <si>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</si>
  <si>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</si>
  <si>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</si>
  <si>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</si>
  <si>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</si>
  <si>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</si>
  <si>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</si>
  <si>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</si>
  <si>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</si>
  <si>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</si>
  <si>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</si>
  <si>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</si>
  <si>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</si>
  <si>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</si>
  <si>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</si>
  <si>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</si>
  <si>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</si>
  <si>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</si>
  <si>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</si>
  <si>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</si>
  <si>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</si>
  <si>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</si>
  <si>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</si>
  <si>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</si>
  <si>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</si>
  <si>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</si>
  <si>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</si>
  <si>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</si>
  <si>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</si>
  <si>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</si>
  <si>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</si>
  <si>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</si>
  <si>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</si>
  <si>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</si>
  <si>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</si>
  <si>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</si>
  <si>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</si>
  <si>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</si>
  <si>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</si>
  <si>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</si>
  <si>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</si>
  <si>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</si>
  <si>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</si>
  <si>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</si>
  <si>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</si>
  <si>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</si>
  <si>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</si>
  <si>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</si>
  <si>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</si>
  <si>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</si>
  <si>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</si>
  <si>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</si>
  <si>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</si>
  <si>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</si>
  <si>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</si>
  <si>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</si>
  <si>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CLASPX</t>
  </si>
  <si>
    <t xml:space="preserve"> -</t>
  </si>
  <si>
    <t xml:space="preserve">OEDSPX</t>
  </si>
  <si>
    <t xml:space="preserve">MYRSPI</t>
  </si>
  <si>
    <t xml:space="preserve">RORAMP</t>
  </si>
  <si>
    <t xml:space="preserve">FONANT</t>
  </si>
  <si>
    <t xml:space="preserve">MELSPX</t>
  </si>
  <si>
    <t xml:space="preserve">SPISPX</t>
  </si>
  <si>
    <t xml:space="preserve">DIASPX</t>
  </si>
  <si>
    <t xml:space="preserve">RANPEU</t>
  </si>
  <si>
    <t xml:space="preserve">RHYRIP</t>
  </si>
  <si>
    <t xml:space="preserve">AUDSPX</t>
  </si>
  <si>
    <t xml:space="preserve">PHOSPX</t>
  </si>
  <si>
    <t xml:space="preserve">BIDSPX</t>
  </si>
  <si>
    <t xml:space="preserve">PAASPX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</si>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</sst>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">
        <v>1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2</v>
      </c>
      <c r="B2" s="11"/>
      <c r="C2" s="12" t="s">
        <v>3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4</v>
      </c>
      <c r="B3" s="11"/>
      <c r="C3" s="10" t="s">
        <v>5</v>
      </c>
      <c r="D3" s="21"/>
      <c r="E3" s="21"/>
      <c r="F3" s="22"/>
      <c r="G3" s="22"/>
      <c r="H3" s="21"/>
      <c r="I3" s="6"/>
      <c r="J3" s="13"/>
      <c r="K3" s="23"/>
      <c r="L3" s="24" t="s">
        <v>6</v>
      </c>
      <c r="M3" s="25"/>
      <c r="N3" s="26" t="s">
        <v>7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8</v>
      </c>
      <c r="B4" s="30" t="n">
        <v>42243</v>
      </c>
      <c r="C4" s="31"/>
      <c r="D4" s="21"/>
      <c r="E4" s="21"/>
      <c r="F4" s="31"/>
      <c r="G4" s="32"/>
      <c r="H4" s="21"/>
      <c r="I4" s="6"/>
      <c r="J4" s="33" t="s">
        <v>9</v>
      </c>
      <c r="K4" s="34"/>
      <c r="L4" s="34"/>
      <c r="M4" s="35"/>
      <c r="N4" s="35"/>
      <c r="O4" s="36" t="s">
        <v>10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11</v>
      </c>
      <c r="B5" s="39" t="s">
        <v>12</v>
      </c>
      <c r="C5" s="40" t="s">
        <v>13</v>
      </c>
      <c r="D5" s="41"/>
      <c r="E5" s="41"/>
      <c r="F5" s="42" t="s">
        <v>14</v>
      </c>
      <c r="G5" s="43"/>
      <c r="H5" s="41"/>
      <c r="I5" s="6"/>
      <c r="J5" s="44"/>
      <c r="K5" s="45"/>
      <c r="L5" s="46" t="s">
        <v>15</v>
      </c>
      <c r="M5" s="47" t="n">
        <v>10.6296296296296</v>
      </c>
      <c r="N5" s="48"/>
      <c r="O5" s="49" t="s">
        <v>16</v>
      </c>
      <c r="P5" s="50" t="n">
        <v>9.8695652173913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17</v>
      </c>
      <c r="B6" s="52" t="s">
        <v>18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3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41</v>
      </c>
      <c r="C7" s="66" t="n">
        <v>59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0.699999988079071</v>
      </c>
      <c r="C9" s="66" t="n">
        <v>1.20000004768372</v>
      </c>
      <c r="D9" s="82"/>
      <c r="E9" s="82"/>
      <c r="F9" s="83" t="n">
        <f aca="false">($B9*$B$7+$C9*$C$7)/100</f>
        <v>0.995000023245811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15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SUM(B23:B62)</f>
        <v>0.852857099846005</v>
      </c>
      <c r="C20" s="155" t="n">
        <f aca="false">SUM(C23:C62)</f>
        <v>1.12999999895692</v>
      </c>
      <c r="D20" s="156"/>
      <c r="E20" s="157" t="s">
        <v>53</v>
      </c>
      <c r="F20" s="158" t="n">
        <f aca="false">($B20*$B$7+$C20*$C$7)/100</f>
        <v>1.01637141032144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0.349671410936862</v>
      </c>
      <c r="C21" s="166" t="n">
        <f aca="false">C20*C7/100</f>
        <v>0.666699999384582</v>
      </c>
      <c r="D21" s="167" t="s">
        <v>56</v>
      </c>
      <c r="E21" s="168"/>
      <c r="F21" s="169" t="n">
        <f aca="false">B21+C21</f>
        <v>1.01637141032144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0.0228570997714996</v>
      </c>
      <c r="C23" s="195" t="n">
        <v>0.162856996059418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0.105457038581371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CLASPX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0.00999999977648258</v>
      </c>
      <c r="C24" s="212" t="n">
        <v>0.214285999536514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0.130528739634901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OEDSPX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0.0199999995529652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0.0158999996446073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MYRSPI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0.00999999977648258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0.00999999977648258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RORAMP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0.00999999977648258</v>
      </c>
      <c r="C27" s="212" t="n">
        <v>0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0.00409999990835786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FONANT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84</v>
      </c>
      <c r="B28" s="211" t="n">
        <v>0.00999999977648258</v>
      </c>
      <c r="C28" s="212" t="n">
        <v>0.142857000231743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0.0883856300450861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MELSPX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85</v>
      </c>
      <c r="B29" s="211" t="n">
        <v>0.00999999977648258</v>
      </c>
      <c r="C29" s="212" t="n">
        <v>0.200000002980232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0.122100001666695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SPISPX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86</v>
      </c>
      <c r="B30" s="211" t="n">
        <v>0.0299999993294477</v>
      </c>
      <c r="C30" s="212" t="n">
        <v>0.0299999993294477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0.0299999993294477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DIASPX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87</v>
      </c>
      <c r="B31" s="211" t="n">
        <v>0.200000002980232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0.0879000010900199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RANPEU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88</v>
      </c>
      <c r="B32" s="211" t="n">
        <v>0.00999999977648258</v>
      </c>
      <c r="C32" s="212" t="n">
        <v>0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0.00409999990835786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RHYRIP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89</v>
      </c>
      <c r="B33" s="211" t="n">
        <v>0.00999999977648258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0.00999999977648258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AUDSPX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90</v>
      </c>
      <c r="B34" s="211" t="n">
        <v>0.00999999977648258</v>
      </c>
      <c r="C34" s="212" t="n">
        <v>0.310000002384186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0.187000001315027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PHOSPX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16</v>
      </c>
      <c r="B35" s="211" t="n">
        <v>0.5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0.210899999868125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HILSPX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0.00589999986812472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BIDSPX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0.00999999977648258</v>
      </c>
      <c r="C37" s="212" t="n">
        <v>0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0.00409999990835786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PAASPX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/>
      <c r="B38" s="211"/>
      <c r="C38" s="212"/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str">
        <f aca="false">IF(AND(OR(A38="",A38="!!!!!!"),B38="",C38=""),"",IF(OR(AND(B38="",C38=""),ISERROR(C38+B38)),"!!!",($B38*$B$7+$C38*$C$7)/100))</f>
        <v/>
      </c>
      <c r="G38" s="216" t="str">
        <f aca="false">IF(A38="","",IF(ISERROR(VLOOKUP($A38,,9,0)),IF(ISERROR(VLOOKUP($A38,,8,0)),"    -",VLOOKUP($A38,,8,0)),VLOOKUP($A38,,9,0)))</f>
        <v/>
      </c>
      <c r="H38" s="217" t="str">
        <f aca="false">IF(A38="","x",IF(ISERROR(VLOOKUP($A38,,10,0)),IF(ISERROR(VLOOKUP($A38,,9,0)),"x",VLOOKUP($A38,,9,0)),VLOOKUP($A38,,10,0)))</f>
        <v>x</v>
      </c>
      <c r="I38" s="6" t="str">
        <f aca="false">IF(A38="","",1)</f>
        <v/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/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/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/>
      <c r="B39" s="211"/>
      <c r="C39" s="212"/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str">
        <f aca="false">IF(AND(OR(A39="",A39="!!!!!!"),B39="",C39=""),"",IF(OR(AND(B39="",C39=""),ISERROR(C39+B39)),"!!!",($B39*$B$7+$C39*$C$7)/100))</f>
        <v/>
      </c>
      <c r="G39" s="216" t="str">
        <f aca="false">IF(A39="","",IF(ISERROR(VLOOKUP($A39,,9,0)),IF(ISERROR(VLOOKUP($A39,,8,0)),"    -",VLOOKUP($A39,,8,0)),VLOOKUP($A39,,9,0)))</f>
        <v/>
      </c>
      <c r="H39" s="217" t="str">
        <f aca="false">IF(A39="","x",IF(ISERROR(VLOOKUP($A39,,10,0)),IF(ISERROR(VLOOKUP($A39,,9,0)),"x",VLOOKUP($A39,,9,0)),VLOOKUP($A39,,10,0)))</f>
        <v>x</v>
      </c>
      <c r="I39" s="6" t="str">
        <f aca="false">IF(A39="","",1)</f>
        <v/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/>
      </c>
      <c r="M39" s="219"/>
      <c r="N39" s="219"/>
      <c r="O39" s="219"/>
      <c r="P39" s="220" t="s">
        <v>79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/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/>
      <c r="B40" s="211"/>
      <c r="C40" s="212"/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str">
        <f aca="false">IF(AND(OR(A40="",A40="!!!!!!"),B40="",C40=""),"",IF(OR(AND(B40="",C40=""),ISERROR(C40+B40)),"!!!",($B40*$B$7+$C40*$C$7)/100))</f>
        <v/>
      </c>
      <c r="G40" s="216" t="str">
        <f aca="false">IF(A40="","",IF(ISERROR(VLOOKUP($A40,,9,0)),IF(ISERROR(VLOOKUP($A40,,8,0)),"    -",VLOOKUP($A40,,8,0)),VLOOKUP($A40,,9,0)))</f>
        <v/>
      </c>
      <c r="H40" s="217" t="str">
        <f aca="false">IF(A40="","x",IF(ISERROR(VLOOKUP($A40,,10,0)),IF(ISERROR(VLOOKUP($A40,,9,0)),"x",VLOOKUP($A40,,9,0)),VLOOKUP($A40,,10,0)))</f>
        <v>x</v>
      </c>
      <c r="I40" s="6" t="str">
        <f aca="false">IF(A40="","",1)</f>
        <v/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/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/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/>
      <c r="B41" s="211"/>
      <c r="C41" s="212"/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str">
        <f aca="false">IF(AND(OR(A41="",A41="!!!!!!"),B41="",C41=""),"",IF(OR(AND(B41="",C41=""),ISERROR(C41+B41)),"!!!",($B41*$B$7+$C41*$C$7)/100))</f>
        <v/>
      </c>
      <c r="G41" s="216" t="str">
        <f aca="false">IF(A41="","",IF(ISERROR(VLOOKUP($A41,,9,0)),IF(ISERROR(VLOOKUP($A41,,8,0)),"    -",VLOOKUP($A41,,8,0)),VLOOKUP($A41,,9,0)))</f>
        <v/>
      </c>
      <c r="H41" s="217" t="str">
        <f aca="false">IF(A41="","x",IF(ISERROR(VLOOKUP($A41,,10,0)),IF(ISERROR(VLOOKUP($A41,,9,0)),"x",VLOOKUP($A41,,9,0)),VLOOKUP($A41,,10,0)))</f>
        <v>x</v>
      </c>
      <c r="I41" s="6" t="str">
        <f aca="false">IF(A41="","",1)</f>
        <v/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/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/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/>
      <c r="B42" s="211"/>
      <c r="C42" s="212"/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str">
        <f aca="false">IF(AND(OR(A42="",A42="!!!!!!"),B42="",C42=""),"",IF(OR(AND(B42="",C42=""),ISERROR(C42+B42)),"!!!",($B42*$B$7+$C42*$C$7)/100))</f>
        <v/>
      </c>
      <c r="G42" s="216" t="str">
        <f aca="false">IF(A42="","",IF(ISERROR(VLOOKUP($A42,,9,0)),IF(ISERROR(VLOOKUP($A42,,8,0)),"    -",VLOOKUP($A42,,8,0)),VLOOKUP($A42,,9,0)))</f>
        <v/>
      </c>
      <c r="H42" s="217" t="str">
        <f aca="false">IF(A42="","x",IF(ISERROR(VLOOKUP($A42,,10,0)),IF(ISERROR(VLOOKUP($A42,,9,0)),"x",VLOOKUP($A42,,9,0)),VLOOKUP($A42,,10,0)))</f>
        <v>x</v>
      </c>
      <c r="I42" s="6" t="str">
        <f aca="false">IF(A42="","",1)</f>
        <v/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/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/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/>
      <c r="B43" s="211"/>
      <c r="C43" s="212"/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str">
        <f aca="false">IF(AND(OR(A43="",A43="!!!!!!"),B43="",C43=""),"",IF(OR(AND(B43="",C43=""),ISERROR(C43+B43)),"!!!",($B43*$B$7+$C43*$C$7)/100))</f>
        <v/>
      </c>
      <c r="G43" s="216" t="str">
        <f aca="false">IF(A43="","",IF(ISERROR(VLOOKUP($A43,,9,0)),IF(ISERROR(VLOOKUP($A43,,8,0)),"    -",VLOOKUP($A43,,8,0)),VLOOKUP($A43,,9,0)))</f>
        <v/>
      </c>
      <c r="H43" s="217" t="str">
        <f aca="false">IF(A43="","x",IF(ISERROR(VLOOKUP($A43,,10,0)),IF(ISERROR(VLOOKUP($A43,,9,0)),"x",VLOOKUP($A43,,9,0)),VLOOKUP($A43,,10,0)))</f>
        <v>x</v>
      </c>
      <c r="I43" s="6" t="str">
        <f aca="false">IF(A43="","",1)</f>
        <v/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/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/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/>
      <c r="X43" s="224"/>
      <c r="Y43" s="207" t="str">
        <f aca="false">IF(AND(ISNUMBER(F43),OR(A43="",A43="!!!!!!")),"!!!!!!",IF(A43="new.cod","NEWCOD",IF(AND((Z43=""),ISTEXT(A43),A43&lt;&gt;"!!!!!!"),A43,IF(Z43="","",INDEX(,Z43)))))</f>
        <v/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tru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tru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tru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tru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tru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tru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tru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tru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tru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tru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tru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tru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tru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tru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tru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tru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tru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tru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tru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tru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1.01637141032144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la Loire</v>
      </c>
      <c r="B84" s="175" t="str">
        <f aca="false">C3</f>
        <v>LOIRE À SAINT-VINCENT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15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1.01637141032144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93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94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95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96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97</v>
      </c>
      <c r="S90" s="6" t="s">
        <v>10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98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99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100</v>
      </c>
      <c r="S93" s="6"/>
      <c r="T93" s="207" t="str">
        <f aca="false">INDEX($A$23:$A$82,$T$92)</f>
        <v>CLASPX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2024-04-17T19:34:16Z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