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287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'04002870'!$A$1:$O$82</definedName>
    <definedName function="false" hidden="false" localSheetId="0" name="Excel_BuiltIn__FilterDatabase" vbProcedure="false">'04002870'!$A$23:$J$84</definedName>
    <definedName function="false" hidden="false" localSheetId="0" name="NOM" vbProcedure="false">'04002870'!$H$1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<sst xmlns="http://schemas.openxmlformats.org/spreadsheetml/2006/main" count="110" uniqueCount="105">
  <si>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</si>
  <si>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</si>
  <si>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</si>
  <si>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Benjamin POUJARDIEU, Yann TRACOL</t>
  </si>
  <si>
    <t xml:space="preserve">conforme AFNOR T90-395 oct. 2003</t>
  </si>
  <si>
    <t xml:space="preserve">le Lignon</t>
  </si>
  <si>
    <t xml:space="preserve">LIGNON à CHAUDEYROLLES</t>
  </si>
  <si>
    <t xml:space="preserve">04002870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</si>
  <si>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</si>
  <si>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</si>
  <si>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</si>
  <si>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</si>
  <si>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</si>
  <si>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</si>
  <si>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</si>
  <si>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</si>
  <si>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GLYFLU</t>
  </si>
  <si>
    <t xml:space="preserve">Faciès dominant</t>
  </si>
  <si>
    <t xml:space="preserve">autre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</si>
  <si>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</si>
  <si>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</si>
  <si>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</si>
  <si>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</si>
  <si>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</si>
  <si>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</si>
  <si>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</si>
  <si>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</si>
  <si>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</si>
  <si>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</si>
  <si>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</si>
  <si>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</si>
  <si>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</si>
  <si>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</si>
  <si>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</si>
  <si>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</si>
  <si>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</si>
  <si>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</si>
  <si>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</si>
  <si>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</si>
  <si>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</si>
  <si>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</si>
  <si>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</si>
  <si>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</si>
  <si>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</si>
  <si>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</si>
  <si>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</si>
  <si>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</si>
  <si>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</si>
  <si>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</si>
  <si>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</si>
  <si>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</si>
  <si>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</si>
  <si>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</si>
  <si>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</si>
  <si>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</si>
  <si>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</si>
  <si>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</si>
  <si>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</si>
  <si>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</si>
  <si>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(3,76439994238317 %)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</si>
  <si>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</si>
  <si>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</si>
  <si>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</si>
  <si>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</si>
  <si>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</si>
  <si>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</si>
  <si>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</si>
  <si>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</si>
  <si>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</si>
  <si>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</si>
  <si>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</si>
  <si>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</si>
  <si>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</si>
  <si>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</si>
  <si>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</si>
  <si>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</si>
  <si>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</si>
  <si>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</si>
  <si>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</si>
  <si>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SCISYL</t>
  </si>
  <si>
    <t xml:space="preserve">CARVES</t>
  </si>
  <si>
    <t xml:space="preserve">STISPX</t>
  </si>
  <si>
    <t xml:space="preserve">RANPEE</t>
  </si>
  <si>
    <t xml:space="preserve">RHYRIP</t>
  </si>
  <si>
    <t xml:space="preserve">ULOSPX</t>
  </si>
  <si>
    <t xml:space="preserve">PHOSPX</t>
  </si>
  <si>
    <t xml:space="preserve">AMBFLU</t>
  </si>
  <si>
    <t xml:space="preserve">AUDSPX</t>
  </si>
  <si>
    <t xml:space="preserve">Newcod</t>
  </si>
  <si>
    <t xml:space="preserve">Heteroleibleinia sp.</t>
  </si>
  <si>
    <t xml:space="preserve">MOOSPX</t>
  </si>
  <si>
    <t xml:space="preserve">FONANT</t>
  </si>
  <si>
    <t xml:space="preserve">MENLON</t>
  </si>
  <si>
    <t xml:space="preserve">LEASPX</t>
  </si>
  <si>
    <t xml:space="preserve">HYUSPX</t>
  </si>
  <si>
    <t xml:space="preserve">Gomphoneis sp.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</si>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</sst>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8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41451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13.0810810810811</v>
      </c>
      <c r="M5" s="52"/>
      <c r="N5" s="53" t="s">
        <v>16</v>
      </c>
      <c r="O5" s="54" t="n">
        <v>12.9032258064516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80</v>
      </c>
      <c r="C7" s="66" t="n">
        <v>20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3</v>
      </c>
      <c r="C9" s="86" t="n">
        <v>5</v>
      </c>
      <c r="D9" s="87"/>
      <c r="E9" s="87"/>
      <c r="F9" s="88" t="n">
        <f aca="false">($B9*$B$7+$C9*$C$7)/100</f>
        <v>3.4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17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3.39799992740154</v>
      </c>
      <c r="C20" s="165" t="n">
        <f aca="false">SUM(C23:C82)</f>
        <v>5.23000000230968</v>
      </c>
      <c r="D20" s="166"/>
      <c r="E20" s="167" t="s">
        <v>53</v>
      </c>
      <c r="F20" s="168" t="n">
        <f aca="false">($B20*$B$7+$C20*$C$7)/100</f>
        <v>3.76439994238317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2.71839994192123</v>
      </c>
      <c r="C21" s="178" t="n">
        <f aca="false">C20*C7/100</f>
        <v>1.04600000046194</v>
      </c>
      <c r="D21" s="110" t="str">
        <f aca="false">IF(F21=0,"",IF((ABS(F21-F19))&gt;(0.2*F21),CONCATENATE(" rec. par taxa (",F21," %) supérieur à 20 % !"),""))</f>
        <v> rec. par taxa (3,76439994238317 %)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3.76439994238317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0.00199999995529652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SCISYL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0.100000001490116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0.0200000002980232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CARVES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0.00799999982118607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STISPX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0.00999999977648258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RANPEE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0.00799999982118607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RHYRIP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16</v>
      </c>
      <c r="B28" s="221" t="n">
        <v>0.00999999977648258</v>
      </c>
      <c r="C28" s="222" t="n">
        <v>5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1.00799999982119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GLYFLU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0.0183929000049829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0.0147143200039864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ULOSPX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0.0230000000447035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0.0184000000357628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PHOSPX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0.109999999403954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0.0879999995231628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AMBFLU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87</v>
      </c>
      <c r="B32" s="221" t="n">
        <v>0.145454004406929</v>
      </c>
      <c r="C32" s="222" t="n">
        <v>0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0.116363203525543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AUDSPX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88</v>
      </c>
      <c r="B33" s="221" t="n">
        <v>0.145454004406929</v>
      </c>
      <c r="C33" s="222" t="n">
        <v>0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0.116363203525543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>No</v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Newcod</v>
      </c>
      <c r="Z33" s="9" t="str">
        <f aca="false">IF(ISERROR(MATCH(A33,,0)),IF(ISERROR(MATCH(A33,,0)),"",(MATCH(A33,,0))),(MATCH(A33,,0)))</f>
        <v/>
      </c>
      <c r="AA33" s="218"/>
      <c r="AB33" s="220" t="s">
        <v>89</v>
      </c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90</v>
      </c>
      <c r="B34" s="221" t="n">
        <v>0.145454004406929</v>
      </c>
      <c r="C34" s="222" t="n">
        <v>0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0.116363203525543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MOOSPX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91</v>
      </c>
      <c r="B35" s="221" t="n">
        <v>0.200000002980232</v>
      </c>
      <c r="C35" s="222" t="n">
        <v>0.00999999977648258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0.162000002339482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FONANT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92</v>
      </c>
      <c r="B36" s="221" t="n">
        <v>0.200000002980232</v>
      </c>
      <c r="C36" s="222" t="n">
        <v>0.100000001490116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0.180000002682209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MENLON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93</v>
      </c>
      <c r="B37" s="221" t="n">
        <v>0.363635987043381</v>
      </c>
      <c r="C37" s="222" t="n">
        <v>0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0.290908789634705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LEASPX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94</v>
      </c>
      <c r="B38" s="221" t="n">
        <v>0.888889014720917</v>
      </c>
      <c r="C38" s="222" t="n">
        <v>0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0.711111211776733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HYUSPX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88</v>
      </c>
      <c r="B39" s="221" t="n">
        <v>1.11772000789642</v>
      </c>
      <c r="C39" s="222" t="n">
        <v>0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0.894176006317139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>No</v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Newcod</v>
      </c>
      <c r="Z39" s="9" t="str">
        <f aca="false">IF(ISERROR(MATCH(A39,,0)),IF(ISERROR(MATCH(A39,,0)),"",(MATCH(A39,,0))),(MATCH(A39,,0)))</f>
        <v/>
      </c>
      <c r="AA39" s="218"/>
      <c r="AB39" s="220" t="s">
        <v>95</v>
      </c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96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le Lignon</v>
      </c>
      <c r="B84" s="256" t="str">
        <f aca="false">C3</f>
        <v>LIGNON à CHAUDEYROLLES</v>
      </c>
      <c r="C84" s="257" t="n">
        <f aca="false">A4</f>
        <v>41451</v>
      </c>
      <c r="D84" s="258" t="str">
        <f aca="false">IF(ISERROR(SUM($T$23:$T$82)/SUM($U$23:$U$82)),"",SUM($T$23:$T$82)/SUM($U$23:$U$82))</f>
        <v/>
      </c>
      <c r="E84" s="259" t="n">
        <f aca="false">N13</f>
        <v>17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3.76439994238317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97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98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99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100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101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102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103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104</v>
      </c>
      <c r="R93" s="9"/>
      <c r="S93" s="215" t="str">
        <f aca="false">INDEX($A$23:$A$82,$S$92)</f>
        <v>SCISYL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33">
    <cfRule type="expression" priority="28" aboveAverage="0" equalAverage="0" bottom="0" percent="0" rank="0" text="" dxfId="26">
      <formula>ISTEXT($E33)</formula>
    </cfRule>
  </conditionalFormatting>
  <conditionalFormatting sqref="AB39">
    <cfRule type="expression" priority="29" aboveAverage="0" equalAverage="0" bottom="0" percent="0" rank="0" text="" dxfId="27">
      <formula>ISTEXT($E39)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2024-04-09T21:41:44Z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