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'04002870'!$A$1:$O$82</definedName>
    <definedName function="false" hidden="false" localSheetId="0" name="Excel_BuiltIn__FilterDatabase" vbProcedure="false">'04002870'!$A$23:$J$84</definedName>
    <definedName function="false" hidden="false" localSheetId="0" name="NOM" vbProcedure="false">'04002870'!$H$1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<sst xmlns="http://schemas.openxmlformats.org/spreadsheetml/2006/main" count="121" uniqueCount="115">
  <si>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</si>
  <si>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</si>
  <si>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</si>
  <si>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Marlène MEYNARD</t>
  </si>
  <si>
    <t xml:space="preserve">conforme AFNOR T90-395 oct. 2003</t>
  </si>
  <si>
    <t xml:space="preserve">le Lignon</t>
  </si>
  <si>
    <t xml:space="preserve">LIGNON à CHAUDEYROLLES</t>
  </si>
  <si>
    <t xml:space="preserve">04002870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</si>
  <si>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</si>
  <si>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</si>
  <si>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</si>
  <si>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</si>
  <si>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</si>
  <si>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</si>
  <si>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</si>
  <si>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</si>
  <si>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</si>
  <si>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</si>
  <si>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autre</t>
  </si>
  <si>
    <t xml:space="preserve">ch. lotique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</si>
  <si>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</si>
  <si>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</si>
  <si>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</si>
  <si>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</si>
  <si>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</si>
  <si>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</si>
  <si>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</si>
  <si>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</si>
  <si>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</si>
  <si>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</si>
  <si>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</si>
  <si>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</si>
  <si>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</si>
  <si>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</si>
  <si>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</si>
  <si>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</si>
  <si>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</si>
  <si>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</si>
  <si>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</si>
  <si>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</si>
  <si>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</si>
  <si>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</si>
  <si>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</si>
  <si>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</si>
  <si>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</si>
  <si>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</si>
  <si>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</si>
  <si>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</si>
  <si>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</si>
  <si>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</si>
  <si>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</si>
  <si>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</si>
  <si>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</si>
  <si>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</si>
  <si>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</si>
  <si>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</si>
  <si>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</si>
  <si>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</si>
  <si>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</si>
  <si>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(11,3819999918341 %)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</si>
  <si>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</si>
  <si>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</si>
  <si>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</si>
  <si>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</si>
  <si>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</si>
  <si>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</si>
  <si>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</si>
  <si>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</si>
  <si>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</si>
  <si>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</si>
  <si>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</si>
  <si>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</si>
  <si>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</si>
  <si>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</si>
  <si>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</si>
  <si>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</si>
  <si>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</si>
  <si>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</si>
  <si>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</si>
  <si>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OEDSPX</t>
  </si>
  <si>
    <t xml:space="preserve">FONANT</t>
  </si>
  <si>
    <t xml:space="preserve">SCISYL</t>
  </si>
  <si>
    <t xml:space="preserve">SPISPX</t>
  </si>
  <si>
    <t xml:space="preserve">VERBEC</t>
  </si>
  <si>
    <t xml:space="preserve">AMBFLU</t>
  </si>
  <si>
    <t xml:space="preserve">CARVES</t>
  </si>
  <si>
    <t xml:space="preserve">MYOPAL</t>
  </si>
  <si>
    <t xml:space="preserve">RANPEE</t>
  </si>
  <si>
    <t xml:space="preserve">RHYRIP</t>
  </si>
  <si>
    <t xml:space="preserve">AUDSPX</t>
  </si>
  <si>
    <t xml:space="preserve">GLYFLU</t>
  </si>
  <si>
    <t xml:space="preserve">CHIPOL</t>
  </si>
  <si>
    <t xml:space="preserve">ORTRIV</t>
  </si>
  <si>
    <t xml:space="preserve">CARACU</t>
  </si>
  <si>
    <t xml:space="preserve">DESCES</t>
  </si>
  <si>
    <t xml:space="preserve">EPITET</t>
  </si>
  <si>
    <t xml:space="preserve">EQUARV</t>
  </si>
  <si>
    <t xml:space="preserve">JUNEFF</t>
  </si>
  <si>
    <t xml:space="preserve">LOTPED</t>
  </si>
  <si>
    <t xml:space="preserve">MACPOL</t>
  </si>
  <si>
    <t xml:space="preserve">MENLON</t>
  </si>
  <si>
    <t xml:space="preserve">Newcod</t>
  </si>
  <si>
    <t xml:space="preserve">Sagina apetala</t>
  </si>
  <si>
    <t xml:space="preserve">Leptolyngbya sp.</t>
  </si>
  <si>
    <t xml:space="preserve">Paralemanea sp.</t>
  </si>
  <si>
    <t xml:space="preserve">PELSPX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</si>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</sst>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41842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12.325</v>
      </c>
      <c r="M5" s="52"/>
      <c r="N5" s="53" t="s">
        <v>16</v>
      </c>
      <c r="O5" s="54" t="n">
        <v>11.8529411764706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70</v>
      </c>
      <c r="C7" s="66" t="n">
        <v>30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10</v>
      </c>
      <c r="C9" s="86" t="n">
        <v>10</v>
      </c>
      <c r="D9" s="87"/>
      <c r="E9" s="87"/>
      <c r="F9" s="88" t="n">
        <f aca="false">($B9*$B$7+$C9*$C$7)/100</f>
        <v>10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27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12.239999987185</v>
      </c>
      <c r="C20" s="165" t="n">
        <f aca="false">SUM(C23:C82)</f>
        <v>9.38000000268221</v>
      </c>
      <c r="D20" s="166"/>
      <c r="E20" s="167" t="s">
        <v>53</v>
      </c>
      <c r="F20" s="168" t="n">
        <f aca="false">($B20*$B$7+$C20*$C$7)/100</f>
        <v>11.3819999918342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8.5679999910295</v>
      </c>
      <c r="C21" s="178" t="n">
        <f aca="false">C20*C7/100</f>
        <v>2.81400000080466</v>
      </c>
      <c r="D21" s="110" t="str">
        <f aca="false">IF(F21=0,"",IF((ABS(F21-F19))&gt;(0.2*F21),CONCATENATE(" rec. par taxa (",F21," %) supérieur à 20 % !"),""))</f>
        <v> rec. par taxa (11,3819999918342 %)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11.3819999918342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0.00699999984353781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OEDSPX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3</v>
      </c>
      <c r="C24" s="222" t="n">
        <v>0.100000001490116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IF(D24="",0,VLOOKUP(D24,D$16:D22,1,0))</f>
        <v>0</v>
      </c>
      <c r="F24" s="224" t="n">
        <f aca="false">($B24*$B$7+$C24*$C$7)/100</f>
        <v>2.13000000044703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FONANT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0.100000001490116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0.0300000004470348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SCISYL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0.00699999984353781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SPISPX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VERBEC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0.699999988079071</v>
      </c>
      <c r="C28" s="222" t="n">
        <v>0.100000001490116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0.519999992102385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AMBFLU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5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1.5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CARVES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0.00699999984353781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MYOPAL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0.100000001490116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0.0700000010430813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RANPEE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1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IF(D32="",0,VLOOKUP(D32,D$22:D25,1,0))</f>
        <v>0</v>
      </c>
      <c r="F32" s="224" t="n">
        <f aca="false">($B32*$B$7+$C32*$C$7)/100</f>
        <v>0.702999999932945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RHYRIP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0.0285714007914066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0.0229999804869294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AUDSPX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0.100000001490116</v>
      </c>
      <c r="C34" s="222" t="n">
        <v>2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7" t="n">
        <f aca="false">($B34*$B$7+$C34*$C$7)/100</f>
        <v>0.670000001043081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GLYFLU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16</v>
      </c>
      <c r="B35" s="221" t="n">
        <v>2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IF(D35="",0,VLOOKUP(D35,D$22:D27,1,0))</f>
        <v>0</v>
      </c>
      <c r="F35" s="227" t="n">
        <f aca="false">($B35*$B$7+$C35*$C$7)/100</f>
        <v>1.40299999993294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BRARIV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7" t="n">
        <f aca="false">($B36*$B$7+$C36*$C$7)/100</f>
        <v>0.00699999984353781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28"/>
      <c r="Y36" s="215" t="str">
        <f aca="false">IF(A36="new.cod","NEWCOD",IF(AND((Z36=""),ISTEXT(A36)),A36,IF(Z36="","",INDEX(,Z36))))</f>
        <v>CHIPOL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0.00999999977648258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7" t="n">
        <f aca="false">($B37*$B$7+$C37*$C$7)/100</f>
        <v>0.00699999984353781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X37" s="217"/>
      <c r="Y37" s="215" t="str">
        <f aca="false">IF(A37="new.cod","NEWCOD",IF(AND((Z37=""),ISTEXT(A37)),A37,IF(Z37="","",INDEX(,Z37))))</f>
        <v>ORTRIV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93</v>
      </c>
      <c r="B38" s="221" t="n">
        <v>0</v>
      </c>
      <c r="C38" s="222" t="n">
        <v>1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7" t="n">
        <f aca="false">($B38*$B$7+$C38*$C$7)/100</f>
        <v>0.3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CARACU</v>
      </c>
      <c r="Z38" s="9" t="str">
        <f aca="false">IF(ISERROR(MATCH(A38,,0)),IF(ISERROR(MATCH(A38,,0)),"",(MATCH(A38,,0))),(MATCH(A38,,0)))</f>
        <v/>
      </c>
      <c r="AA38" s="218"/>
      <c r="AB38" s="22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94</v>
      </c>
      <c r="B39" s="221" t="n">
        <v>0.00999999977648258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7" t="n">
        <f aca="false">($B39*$B$7+$C39*$C$7)/100</f>
        <v>0.00699999984353781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DESCES</v>
      </c>
      <c r="Z39" s="9" t="str">
        <f aca="false">IF(ISERROR(MATCH(A39,,0)),IF(ISERROR(MATCH(A39,,0)),"",(MATCH(A39,,0))),(MATCH(A39,,0)))</f>
        <v/>
      </c>
      <c r="AA39" s="218"/>
      <c r="AB39" s="22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95</v>
      </c>
      <c r="B40" s="221" t="n">
        <v>0.00999999977648258</v>
      </c>
      <c r="C40" s="222" t="n">
        <v>0.00999999977648258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7" t="n">
        <f aca="false">($B40*$B$7+$C40*$C$7)/100</f>
        <v>0.00999999977648258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EPITET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96</v>
      </c>
      <c r="B41" s="221" t="n">
        <v>0.00999999977648258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7" t="n">
        <f aca="false">($B41*$B$7+$C41*$C$7)/100</f>
        <v>0.00699999984353781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EQUARV</v>
      </c>
      <c r="Z41" s="9" t="str">
        <f aca="false">IF(ISERROR(MATCH(A41,,0)),IF(ISERROR(MATCH(A41,,0)),"",(MATCH(A41,,0))),(MATCH(A41,,0)))</f>
        <v/>
      </c>
      <c r="AA41" s="218"/>
      <c r="AB41" s="22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97</v>
      </c>
      <c r="B42" s="221" t="n">
        <v>0.00999999977648258</v>
      </c>
      <c r="C42" s="222" t="n">
        <v>0.00999999977648258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7" t="n">
        <f aca="false">($B42*$B$7+$C42*$C$7)/100</f>
        <v>0.00999999977648258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JUNEFF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98</v>
      </c>
      <c r="B43" s="221" t="n">
        <v>0.00999999977648258</v>
      </c>
      <c r="C43" s="222" t="n">
        <v>0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7" t="n">
        <f aca="false">($B43*$B$7+$C43*$C$7)/100</f>
        <v>0.00699999984353781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LOTPED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99</v>
      </c>
      <c r="B44" s="221" t="n">
        <v>0.100000001490116</v>
      </c>
      <c r="C44" s="222" t="n">
        <v>0.00999999977648258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7" t="n">
        <f aca="false">($B44*$B$7+$C44*$C$7)/100</f>
        <v>0.0730000009760261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MACPOL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100</v>
      </c>
      <c r="B45" s="221" t="n">
        <v>5</v>
      </c>
      <c r="C45" s="222" t="n">
        <v>1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7" t="n">
        <f aca="false">($B45*$B$7+$C45*$C$7)/100</f>
        <v>3.8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MENLON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 t="s">
        <v>101</v>
      </c>
      <c r="B46" s="221" t="n">
        <v>0.00999999977648258</v>
      </c>
      <c r="C46" s="222" t="n">
        <v>0</v>
      </c>
      <c r="D46" s="205" t="str">
        <f aca="false">IF(ISERROR(VLOOKUP($A46,,2,0)),IF(ISERROR(VLOOKUP($A46,,1,0)),"",VLOOKUP($A46,,1,0)),VLOOKUP($A46,,2,0))</f>
        <v/>
      </c>
      <c r="E46" s="223" t="n">
        <f aca="false">IF(D46="",0,VLOOKUP(D46,D$22:D45,1,0))</f>
        <v>0</v>
      </c>
      <c r="F46" s="227" t="n">
        <f aca="false">($B46*$B$7+$C46*$C$7)/100</f>
        <v>0.00699999984353781</v>
      </c>
      <c r="G46" s="208" t="str">
        <f aca="false">IF(A46="","",IF(ISERROR(VLOOKUP($A46,,13,0)),IF(ISERROR(VLOOKUP($A46,,12,0)),"    -",VLOOKUP($A46,,12,0)),VLOOKUP($A46,,13,0)))</f>
        <v>    -</v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>No</v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>Newcod</v>
      </c>
      <c r="Z46" s="9" t="str">
        <f aca="false">IF(ISERROR(MATCH(A46,,0)),IF(ISERROR(MATCH(A46,,0)),"",(MATCH(A46,,0))),(MATCH(A46,,0)))</f>
        <v/>
      </c>
      <c r="AA46" s="218"/>
      <c r="AB46" s="230" t="s">
        <v>102</v>
      </c>
      <c r="AC46" s="219"/>
      <c r="BB46" s="9" t="n">
        <f aca="false">IF(A46="","",1)</f>
        <v>1</v>
      </c>
    </row>
    <row r="47" customFormat="false" ht="12.75" hidden="false" customHeight="false" outlineLevel="0" collapsed="false">
      <c r="A47" s="220" t="s">
        <v>101</v>
      </c>
      <c r="B47" s="221" t="n">
        <v>0.00999999977648258</v>
      </c>
      <c r="C47" s="222" t="n">
        <v>0</v>
      </c>
      <c r="D47" s="205" t="str">
        <f aca="false">IF(ISERROR(VLOOKUP($A47,,2,0)),IF(ISERROR(VLOOKUP($A47,,1,0)),"",VLOOKUP($A47,,1,0)),VLOOKUP($A47,,2,0))</f>
        <v/>
      </c>
      <c r="E47" s="223" t="n">
        <f aca="false">IF(D47="",0,VLOOKUP(D47,D$22:D46,1,0))</f>
        <v>0</v>
      </c>
      <c r="F47" s="227" t="n">
        <f aca="false">($B47*$B$7+$C47*$C$7)/100</f>
        <v>0.00699999984353781</v>
      </c>
      <c r="G47" s="208" t="str">
        <f aca="false">IF(A47="","",IF(ISERROR(VLOOKUP($A47,,13,0)),IF(ISERROR(VLOOKUP($A47,,12,0)),"    -",VLOOKUP($A47,,12,0)),VLOOKUP($A47,,13,0)))</f>
        <v>    -</v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>code non répertorié ou synonyme</v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>No</v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>Newcod</v>
      </c>
      <c r="Z47" s="9" t="str">
        <f aca="false">IF(ISERROR(MATCH(A47,,0)),IF(ISERROR(MATCH(A47,,0)),"",(MATCH(A47,,0))),(MATCH(A47,,0)))</f>
        <v/>
      </c>
      <c r="AA47" s="218"/>
      <c r="AB47" s="230" t="s">
        <v>103</v>
      </c>
      <c r="AC47" s="219"/>
      <c r="BB47" s="9" t="n">
        <f aca="false">IF(A47="","",1)</f>
        <v>1</v>
      </c>
    </row>
    <row r="48" customFormat="false" ht="12.75" hidden="false" customHeight="false" outlineLevel="0" collapsed="false">
      <c r="A48" s="220" t="s">
        <v>101</v>
      </c>
      <c r="B48" s="221" t="n">
        <v>0.0714285969734192</v>
      </c>
      <c r="C48" s="222" t="n">
        <v>0.00999999977648258</v>
      </c>
      <c r="D48" s="205" t="str">
        <f aca="false">IF(ISERROR(VLOOKUP($A48,,2,0)),IF(ISERROR(VLOOKUP($A48,,1,0)),"",VLOOKUP($A48,,1,0)),VLOOKUP($A48,,2,0))</f>
        <v/>
      </c>
      <c r="E48" s="223" t="n">
        <f aca="false">IF(D48="",0,VLOOKUP(D48,D$22:D47,1,0))</f>
        <v>0</v>
      </c>
      <c r="F48" s="227" t="n">
        <f aca="false">($B48*$B$7+$C48*$C$7)/100</f>
        <v>0.0530000178143382</v>
      </c>
      <c r="G48" s="208" t="str">
        <f aca="false">IF(A48="","",IF(ISERROR(VLOOKUP($A48,,13,0)),IF(ISERROR(VLOOKUP($A48,,12,0)),"    -",VLOOKUP($A48,,12,0)),VLOOKUP($A48,,13,0)))</f>
        <v>    -</v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>code non répertorié ou synonyme</v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>No</v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>Newcod</v>
      </c>
      <c r="Z48" s="9" t="str">
        <f aca="false">IF(ISERROR(MATCH(A48,,0)),IF(ISERROR(MATCH(A48,,0)),"",(MATCH(A48,,0))),(MATCH(A48,,0)))</f>
        <v/>
      </c>
      <c r="AA48" s="218"/>
      <c r="AB48" s="230" t="s">
        <v>104</v>
      </c>
      <c r="AC48" s="219"/>
      <c r="BB48" s="9" t="n">
        <f aca="false">IF(A48="","",1)</f>
        <v>1</v>
      </c>
    </row>
    <row r="49" customFormat="false" ht="12.75" hidden="false" customHeight="false" outlineLevel="0" collapsed="false">
      <c r="A49" s="220" t="s">
        <v>105</v>
      </c>
      <c r="B49" s="221" t="n">
        <v>0.00999999977648258</v>
      </c>
      <c r="C49" s="222" t="n">
        <v>0</v>
      </c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7" t="n">
        <f aca="false">($B49*$B$7+$C49*$C$7)/100</f>
        <v>0.00699999984353781</v>
      </c>
      <c r="G49" s="208" t="str">
        <f aca="false">IF(A49="","",IF(ISERROR(VLOOKUP($A49,,13,0)),IF(ISERROR(VLOOKUP($A49,,12,0)),"    -",VLOOKUP($A49,,12,0)),VLOOKUP($A49,,13,0)))</f>
        <v>    -</v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>code non répertorié ou synonyme</v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>PELSPX</v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n">
        <f aca="false">IF(A49="","",1)</f>
        <v>1</v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7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7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7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7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7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7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7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7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31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7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7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2"/>
      <c r="M59" s="232"/>
      <c r="N59" s="232"/>
      <c r="O59" s="213"/>
      <c r="P59" s="233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7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2"/>
      <c r="M60" s="232"/>
      <c r="N60" s="232"/>
      <c r="O60" s="213"/>
      <c r="P60" s="233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7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7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7" t="n">
        <f aca="false">($B63*$B$7+$C63*$C$7)/100</f>
        <v>0</v>
      </c>
      <c r="G63" s="234" t="str">
        <f aca="false">IF(A63="","",IF(ISERROR(VLOOKUP($A63,,13,0)),IF(ISERROR(VLOOKUP($A63,,12,0)),"    -",VLOOKUP($A63,,12,0)),VLOOKUP($A63,,13,0)))</f>
        <v/>
      </c>
      <c r="H63" s="235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7" t="n">
        <f aca="false">($B64*$B$7+$C64*$C$7)/100</f>
        <v>0</v>
      </c>
      <c r="G64" s="236" t="str">
        <f aca="false">IF(A64="","",IF(ISERROR(VLOOKUP($A64,,13,0)),IF(ISERROR(VLOOKUP($A64,,12,0)),"    -",VLOOKUP($A64,,12,0)),VLOOKUP($A64,,13,0)))</f>
        <v/>
      </c>
      <c r="H64" s="237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7" t="n">
        <f aca="false">($B65*$B$7+$C65*$C$7)/100</f>
        <v>0</v>
      </c>
      <c r="G65" s="236" t="str">
        <f aca="false">IF(A65="","",IF(ISERROR(VLOOKUP($A65,,13,0)),IF(ISERROR(VLOOKUP($A65,,12,0)),"    -",VLOOKUP($A65,,12,0)),VLOOKUP($A65,,13,0)))</f>
        <v/>
      </c>
      <c r="H65" s="237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7" t="n">
        <f aca="false">($B66*$B$7+$C66*$C$7)/100</f>
        <v>0</v>
      </c>
      <c r="G66" s="236" t="str">
        <f aca="false">IF(A66="","",IF(ISERROR(VLOOKUP($A66,,13,0)),IF(ISERROR(VLOOKUP($A66,,12,0)),"    -",VLOOKUP($A66,,12,0)),VLOOKUP($A66,,13,0)))</f>
        <v/>
      </c>
      <c r="H66" s="237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7" t="n">
        <f aca="false">($B67*$B$7+$C67*$C$7)/100</f>
        <v>0</v>
      </c>
      <c r="G67" s="236" t="str">
        <f aca="false">IF(A67="","",IF(ISERROR(VLOOKUP($A67,,13,0)),IF(ISERROR(VLOOKUP($A67,,12,0)),"    -",VLOOKUP($A67,,12,0)),VLOOKUP($A67,,13,0)))</f>
        <v/>
      </c>
      <c r="H67" s="237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7" t="n">
        <f aca="false">($B68*$B$7+$C68*$C$7)/100</f>
        <v>0</v>
      </c>
      <c r="G68" s="236" t="str">
        <f aca="false">IF(A68="","",IF(ISERROR(VLOOKUP($A68,,13,0)),IF(ISERROR(VLOOKUP($A68,,12,0)),"    -",VLOOKUP($A68,,12,0)),VLOOKUP($A68,,13,0)))</f>
        <v/>
      </c>
      <c r="H68" s="237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7" t="n">
        <f aca="false">($B69*$B$7+$C69*$C$7)/100</f>
        <v>0</v>
      </c>
      <c r="G69" s="236" t="str">
        <f aca="false">IF(A69="","",IF(ISERROR(VLOOKUP($A69,,13,0)),IF(ISERROR(VLOOKUP($A69,,12,0)),"    -",VLOOKUP($A69,,12,0)),VLOOKUP($A69,,13,0)))</f>
        <v/>
      </c>
      <c r="H69" s="237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7" t="n">
        <f aca="false">($B70*$B$7+$C70*$C$7)/100</f>
        <v>0</v>
      </c>
      <c r="G70" s="236" t="str">
        <f aca="false">IF(A70="","",IF(ISERROR(VLOOKUP($A70,,13,0)),IF(ISERROR(VLOOKUP($A70,,12,0)),"    -",VLOOKUP($A70,,12,0)),VLOOKUP($A70,,13,0)))</f>
        <v/>
      </c>
      <c r="H70" s="237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7" t="n">
        <f aca="false">($B71*$B$7+$C71*$C$7)/100</f>
        <v>0</v>
      </c>
      <c r="G71" s="236" t="str">
        <f aca="false">IF(A71="","",IF(ISERROR(VLOOKUP($A71,,13,0)),IF(ISERROR(VLOOKUP($A71,,12,0)),"    -",VLOOKUP($A71,,12,0)),VLOOKUP($A71,,13,0)))</f>
        <v/>
      </c>
      <c r="H71" s="237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7" t="n">
        <f aca="false">($B72*$B$7+$C72*$C$7)/100</f>
        <v>0</v>
      </c>
      <c r="G72" s="236" t="str">
        <f aca="false">IF(A72="","",IF(ISERROR(VLOOKUP($A72,,13,0)),IF(ISERROR(VLOOKUP($A72,,12,0)),"    -",VLOOKUP($A72,,12,0)),VLOOKUP($A72,,13,0)))</f>
        <v/>
      </c>
      <c r="H72" s="237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7" t="n">
        <f aca="false">($B73*$B$7+$C73*$C$7)/100</f>
        <v>0</v>
      </c>
      <c r="G73" s="236" t="str">
        <f aca="false">IF(A73="","",IF(ISERROR(VLOOKUP($A73,,13,0)),IF(ISERROR(VLOOKUP($A73,,12,0)),"    -",VLOOKUP($A73,,12,0)),VLOOKUP($A73,,13,0)))</f>
        <v/>
      </c>
      <c r="H73" s="237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7" t="n">
        <f aca="false">($B74*$B$7+$C74*$C$7)/100</f>
        <v>0</v>
      </c>
      <c r="G74" s="236" t="str">
        <f aca="false">IF(A74="","",IF(ISERROR(VLOOKUP($A74,,13,0)),IF(ISERROR(VLOOKUP($A74,,12,0)),"    -",VLOOKUP($A74,,12,0)),VLOOKUP($A74,,13,0)))</f>
        <v/>
      </c>
      <c r="H74" s="237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7" t="n">
        <f aca="false">($B75*$B$7+$C75*$C$7)/100</f>
        <v>0</v>
      </c>
      <c r="G75" s="236" t="str">
        <f aca="false">IF(A75="","",IF(ISERROR(VLOOKUP($A75,,13,0)),IF(ISERROR(VLOOKUP($A75,,12,0)),"    -",VLOOKUP($A75,,12,0)),VLOOKUP($A75,,13,0)))</f>
        <v/>
      </c>
      <c r="H75" s="237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7" t="n">
        <f aca="false">($B76*$B$7+$C76*$C$7)/100</f>
        <v>0</v>
      </c>
      <c r="G76" s="236" t="str">
        <f aca="false">IF(A76="","",IF(ISERROR(VLOOKUP($A76,,13,0)),IF(ISERROR(VLOOKUP($A76,,12,0)),"    -",VLOOKUP($A76,,12,0)),VLOOKUP($A76,,13,0)))</f>
        <v/>
      </c>
      <c r="H76" s="237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7" t="n">
        <f aca="false">($B77*$B$7+$C77*$C$7)/100</f>
        <v>0</v>
      </c>
      <c r="G77" s="236" t="str">
        <f aca="false">IF(A77="","",IF(ISERROR(VLOOKUP($A77,,13,0)),IF(ISERROR(VLOOKUP($A77,,12,0)),"    -",VLOOKUP($A77,,12,0)),VLOOKUP($A77,,13,0)))</f>
        <v/>
      </c>
      <c r="H77" s="237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7" t="n">
        <f aca="false">($B78*$B$7+$C78*$C$7)/100</f>
        <v>0</v>
      </c>
      <c r="G78" s="236" t="str">
        <f aca="false">IF(A78="","",IF(ISERROR(VLOOKUP($A78,,13,0)),IF(ISERROR(VLOOKUP($A78,,12,0)),"    -",VLOOKUP($A78,,12,0)),VLOOKUP($A78,,13,0)))</f>
        <v/>
      </c>
      <c r="H78" s="237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7" t="n">
        <f aca="false">($B79*$B$7+$C79*$C$7)/100</f>
        <v>0</v>
      </c>
      <c r="G79" s="236" t="str">
        <f aca="false">IF(A79="","",IF(ISERROR(VLOOKUP($A79,,13,0)),IF(ISERROR(VLOOKUP($A79,,12,0)),"    -",VLOOKUP($A79,,12,0)),VLOOKUP($A79,,13,0)))</f>
        <v/>
      </c>
      <c r="H79" s="237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7" t="n">
        <f aca="false">($B80*$B$7+$C80*$C$7)/100</f>
        <v>0</v>
      </c>
      <c r="G80" s="236" t="str">
        <f aca="false">IF(A80="","",IF(ISERROR(VLOOKUP($A80,,13,0)),IF(ISERROR(VLOOKUP($A80,,12,0)),"    -",VLOOKUP($A80,,12,0)),VLOOKUP($A80,,13,0)))</f>
        <v/>
      </c>
      <c r="H80" s="237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7" t="n">
        <f aca="false">($B81*$B$7+$C81*$C$7)/100</f>
        <v>0</v>
      </c>
      <c r="G81" s="236" t="str">
        <f aca="false">IF(A81="","",IF(ISERROR(VLOOKUP($A81,,13,0)),IF(ISERROR(VLOOKUP($A81,,12,0)),"    -",VLOOKUP($A81,,12,0)),VLOOKUP($A81,,13,0)))</f>
        <v/>
      </c>
      <c r="H81" s="237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2"/>
      <c r="M81" s="232"/>
      <c r="N81" s="232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8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9"/>
      <c r="B82" s="240"/>
      <c r="C82" s="241"/>
      <c r="D82" s="242" t="str">
        <f aca="false">IF(ISERROR(VLOOKUP($A82,,2,0)),IF(ISERROR(VLOOKUP($A82,,1,0)),"",VLOOKUP($A82,,1,0)),VLOOKUP($A82,,2,0))</f>
        <v/>
      </c>
      <c r="E82" s="243" t="n">
        <f aca="false">IF(D82="",0,VLOOKUP(D82,D$20:D80,1,0))</f>
        <v>0</v>
      </c>
      <c r="F82" s="244" t="n">
        <f aca="false">($B82*$B$7+$C82*$C$7)/100</f>
        <v>0</v>
      </c>
      <c r="G82" s="245" t="str">
        <f aca="false">IF(A82="","",IF(ISERROR(VLOOKUP($A82,,13,0)),IF(ISERROR(VLOOKUP($A82,,12,0)),"    -",VLOOKUP($A82,,12,0)),VLOOKUP($A82,,13,0)))</f>
        <v/>
      </c>
      <c r="H82" s="246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7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8"/>
      <c r="M82" s="248"/>
      <c r="N82" s="248"/>
      <c r="O82" s="249"/>
      <c r="P82" s="250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51"/>
      <c r="X82" s="252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3" t="s">
        <v>106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4"/>
      <c r="Q83" s="254"/>
      <c r="R83" s="254"/>
      <c r="S83" s="254"/>
      <c r="T83" s="9"/>
      <c r="U83" s="9"/>
      <c r="V83" s="254"/>
      <c r="W83" s="254"/>
      <c r="X83" s="254"/>
      <c r="Y83" s="255"/>
      <c r="Z83" s="255"/>
      <c r="AA83" s="255"/>
      <c r="AB83" s="256"/>
      <c r="AC83" s="256"/>
      <c r="AD83" s="256"/>
    </row>
    <row r="84" customFormat="false" ht="12.75" hidden="true" customHeight="false" outlineLevel="0" collapsed="false">
      <c r="A84" s="257" t="str">
        <f aca="false">A3</f>
        <v>le Lignon</v>
      </c>
      <c r="B84" s="258" t="str">
        <f aca="false">C3</f>
        <v>LIGNON à CHAUDEYROLLES</v>
      </c>
      <c r="C84" s="259" t="n">
        <f aca="false">A4</f>
        <v>41842</v>
      </c>
      <c r="D84" s="260" t="str">
        <f aca="false">IF(ISERROR(SUM($T$23:$T$82)/SUM($U$23:$U$82)),"",SUM($T$23:$T$82)/SUM($U$23:$U$82))</f>
        <v/>
      </c>
      <c r="E84" s="261" t="n">
        <f aca="false">N13</f>
        <v>27</v>
      </c>
      <c r="F84" s="258" t="n">
        <f aca="false">N14</f>
        <v>0</v>
      </c>
      <c r="G84" s="258" t="n">
        <f aca="false">N15</f>
        <v>0</v>
      </c>
      <c r="H84" s="258" t="n">
        <f aca="false">N16</f>
        <v>0</v>
      </c>
      <c r="I84" s="258" t="n">
        <f aca="false">N17</f>
        <v>0</v>
      </c>
      <c r="J84" s="262" t="str">
        <f aca="false">N8</f>
        <v>     -</v>
      </c>
      <c r="K84" s="260" t="str">
        <f aca="false">N9</f>
        <v>     -</v>
      </c>
      <c r="L84" s="261" t="n">
        <f aca="false">N10</f>
        <v>0</v>
      </c>
      <c r="M84" s="261" t="n">
        <f aca="false">N11</f>
        <v>0</v>
      </c>
      <c r="N84" s="260" t="str">
        <f aca="false">O8</f>
        <v>      -</v>
      </c>
      <c r="O84" s="260" t="str">
        <f aca="false">O9</f>
        <v>      -</v>
      </c>
      <c r="P84" s="261" t="n">
        <f aca="false">O10</f>
        <v>0</v>
      </c>
      <c r="Q84" s="261" t="n">
        <f aca="false">O11</f>
        <v>0</v>
      </c>
      <c r="R84" s="261" t="n">
        <f aca="false">F21</f>
        <v>11.3819999918342</v>
      </c>
      <c r="S84" s="261" t="n">
        <f aca="false">K11</f>
        <v>0</v>
      </c>
      <c r="T84" s="261" t="n">
        <f aca="false">K12</f>
        <v>0</v>
      </c>
      <c r="U84" s="261" t="n">
        <f aca="false">K13</f>
        <v>0</v>
      </c>
      <c r="V84" s="263" t="n">
        <f aca="false">K14</f>
        <v>0</v>
      </c>
      <c r="W84" s="264" t="n">
        <f aca="false">K15</f>
        <v>0</v>
      </c>
      <c r="Z84" s="238"/>
      <c r="AA84" s="238"/>
      <c r="AB84" s="256"/>
      <c r="AC84" s="256"/>
      <c r="AD84" s="256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5" t="s">
        <v>107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110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111</v>
      </c>
      <c r="R90" s="9"/>
      <c r="S90" s="266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112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6"/>
    </row>
    <row r="92" customFormat="false" ht="12.75" hidden="false" customHeight="false" outlineLevel="0" collapsed="false">
      <c r="Q92" s="9" t="s">
        <v>113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114</v>
      </c>
      <c r="R93" s="9"/>
      <c r="S93" s="215" t="str">
        <f aca="false">INDEX($A$23:$A$82,$S$92)</f>
        <v>OEDSPX</v>
      </c>
      <c r="T93" s="9"/>
    </row>
    <row r="94" customFormat="false" ht="12.75" hidden="false" customHeight="false" outlineLevel="0" collapsed="false">
      <c r="S94" s="256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8">
    <cfRule type="expression" priority="28" aboveAverage="0" equalAverage="0" bottom="0" percent="0" rank="0" text="" dxfId="26">
      <formula>ISTEXT($E38)</formula>
    </cfRule>
  </conditionalFormatting>
  <conditionalFormatting sqref="AB39">
    <cfRule type="expression" priority="29" aboveAverage="0" equalAverage="0" bottom="0" percent="0" rank="0" text="" dxfId="27">
      <formula>ISTEXT($E39)</formula>
    </cfRule>
  </conditionalFormatting>
  <conditionalFormatting sqref="AB41">
    <cfRule type="expression" priority="30" aboveAverage="0" equalAverage="0" bottom="0" percent="0" rank="0" text="" dxfId="28">
      <formula>ISTEXT($E41)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