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200" sheetId="1" state="visible" r:id="rId3"/>
  </sheets>
  <definedNames>
    <definedName function="false" hidden="false" localSheetId="0" name="_xlnm.Print_Area" vbProcedure="false">'04003200'!$A$1:$Q$82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<sst xmlns="http://schemas.openxmlformats.org/spreadsheetml/2006/main" count="178" uniqueCount="114">
  <si>
    <t xml:space="preserve">Relevés floristiques aquatiques - IBMR</t>
  </si>
  <si>
    <t xml:space="preserve">AQUABIO</t>
  </si>
  <si>
    <t xml:space="preserve">Laetitia BLANCHARD, Nicolas CONDUCHE</t>
  </si>
  <si>
    <t xml:space="preserve">le Lignon</t>
  </si>
  <si>
    <t xml:space="preserve">LIGNON-DU-VELAY À TENCE</t>
  </si>
  <si>
    <t xml:space="preserve">04003200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</si>
  <si>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</si>
  <si>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</si>
  <si>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</si>
  <si>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</si>
  <si>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</si>
  <si>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</si>
  <si>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</si>
  <si>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</si>
  <si>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</si>
  <si>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COLFLU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</si>
  <si>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</si>
  <si>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</si>
  <si>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</si>
  <si>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</si>
  <si>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</si>
  <si>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</si>
  <si>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</si>
  <si>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</si>
  <si>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</si>
  <si>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</si>
  <si>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</si>
  <si>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</si>
  <si>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</si>
  <si>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</si>
  <si>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</si>
  <si>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</si>
  <si>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</si>
  <si>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</si>
  <si>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</si>
  <si>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</si>
  <si>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</si>
  <si>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</si>
  <si>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</si>
  <si>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</si>
  <si>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</si>
  <si>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</si>
  <si>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</si>
  <si>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</si>
  <si>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</si>
  <si>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</si>
  <si>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</si>
  <si>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</si>
  <si>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</si>
  <si>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</si>
  <si>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</si>
  <si>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</si>
  <si>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</si>
  <si>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</si>
  <si>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</si>
  <si>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</si>
  <si>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</si>
  <si>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</si>
  <si>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</si>
  <si>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</si>
  <si>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</si>
  <si>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</si>
  <si>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</si>
  <si>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</si>
  <si>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</si>
  <si>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</si>
  <si>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</si>
  <si>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</si>
  <si>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</si>
  <si>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</si>
  <si>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</si>
  <si>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</si>
  <si>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</si>
  <si>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</si>
  <si>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</si>
  <si>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</si>
  <si>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</si>
  <si>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OEDSPX</t>
  </si>
  <si>
    <t xml:space="preserve"> -</t>
  </si>
  <si>
    <t xml:space="preserve">AGRSTO</t>
  </si>
  <si>
    <t xml:space="preserve">cf.</t>
  </si>
  <si>
    <t xml:space="preserve">FONANT</t>
  </si>
  <si>
    <t xml:space="preserve">IRIPSE</t>
  </si>
  <si>
    <t xml:space="preserve">MELSPX</t>
  </si>
  <si>
    <t xml:space="preserve">PHAARU</t>
  </si>
  <si>
    <t xml:space="preserve">SCISYL</t>
  </si>
  <si>
    <t xml:space="preserve">SPISPX</t>
  </si>
  <si>
    <t xml:space="preserve">HYAFLU</t>
  </si>
  <si>
    <t xml:space="preserve">NASOFF</t>
  </si>
  <si>
    <t xml:space="preserve">ELEPAL</t>
  </si>
  <si>
    <t xml:space="preserve">FISCRA</t>
  </si>
  <si>
    <t xml:space="preserve">RHYRIP</t>
  </si>
  <si>
    <t xml:space="preserve">TETSPX</t>
  </si>
  <si>
    <t xml:space="preserve">PHOSPX</t>
  </si>
  <si>
    <t xml:space="preserve">GLYFLU</t>
  </si>
  <si>
    <t xml:space="preserve">CHIPOL</t>
  </si>
  <si>
    <t xml:space="preserve">HILSPX</t>
  </si>
  <si>
    <t xml:space="preserve">DERWEB</t>
  </si>
  <si>
    <t xml:space="preserve">FONSQU</t>
  </si>
  <si>
    <t xml:space="preserve">CARELA</t>
  </si>
  <si>
    <t xml:space="preserve">GOMSPX</t>
  </si>
  <si>
    <t xml:space="preserve">LYSVUL</t>
  </si>
  <si>
    <t xml:space="preserve">MENLON</t>
  </si>
  <si>
    <t xml:space="preserve">PAASPX</t>
  </si>
  <si>
    <t xml:space="preserve">RANREP</t>
  </si>
  <si>
    <t xml:space="preserve">RORSYL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</si>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</sst>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42937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12.6486486486486</v>
      </c>
      <c r="N5" s="48"/>
      <c r="O5" s="49" t="s">
        <v>15</v>
      </c>
      <c r="P5" s="50" t="n">
        <v>12.2647058823529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3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37</v>
      </c>
      <c r="C7" s="66" t="n">
        <v>63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1</v>
      </c>
      <c r="C9" s="66" t="n">
        <v>1</v>
      </c>
      <c r="D9" s="82"/>
      <c r="E9" s="82"/>
      <c r="F9" s="83" t="n">
        <f aca="false">($B9*$B$7+$C9*$C$7)/100</f>
        <v>1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28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0.879999992437661</v>
      </c>
      <c r="C20" s="155" t="n">
        <f aca="false">SUM(C23:C82)</f>
        <v>1.46124999597669</v>
      </c>
      <c r="D20" s="156"/>
      <c r="E20" s="157" t="s">
        <v>52</v>
      </c>
      <c r="F20" s="158" t="n">
        <f aca="false">($B20*$B$7+$C20*$C$7)/100</f>
        <v>1.24618749466725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0.325599997201934</v>
      </c>
      <c r="C21" s="166" t="n">
        <f aca="false">C20*C7/100</f>
        <v>0.920587497465312</v>
      </c>
      <c r="D21" s="167" t="s">
        <v>55</v>
      </c>
      <c r="E21" s="168"/>
      <c r="F21" s="169" t="n">
        <f aca="false">B21+C21</f>
        <v>1.24618749466725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0.0149999996647239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0.0118499997351319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OEDSPX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0.00629999985918403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80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AGRSTO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0.00629999985918403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FONANT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0.00629999985918403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IRIPSE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0.0399999991059303</v>
      </c>
      <c r="C27" s="212" t="n">
        <v>0.0399999991059303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0.0399999991059303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MELSPX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0.00999999977648258</v>
      </c>
      <c r="C28" s="212" t="n">
        <v>0.300000011920929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0.192700007427484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PHAARU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0.00629999985918403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SCISYL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0.025000000372529</v>
      </c>
      <c r="C30" s="212" t="n">
        <v>0.025000000372529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0.025000000372529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SPISPX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87</v>
      </c>
      <c r="B31" s="211" t="n">
        <v>0.0199999995529652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0.0136999996937811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HYAFLU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88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0.00629999985918403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NASOFF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89</v>
      </c>
      <c r="B33" s="211" t="n">
        <v>0</v>
      </c>
      <c r="C33" s="212" t="n">
        <v>0.109999999403954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0.0692999996244907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ELEPAL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90</v>
      </c>
      <c r="B34" s="211" t="n">
        <v>0.00999999977648258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0.00999999977648258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FISCRA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91</v>
      </c>
      <c r="B35" s="211" t="n">
        <v>0.00999999977648258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0.00999999977648258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RHYRIP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92</v>
      </c>
      <c r="B36" s="211" t="n">
        <v>0.00999999977648258</v>
      </c>
      <c r="C36" s="212" t="n">
        <v>0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0.00369999991729856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TETSPX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93</v>
      </c>
      <c r="B37" s="211" t="n">
        <v>0.100000001490116</v>
      </c>
      <c r="C37" s="212" t="n">
        <v>0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0.037000000551343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PHOSPX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94</v>
      </c>
      <c r="B38" s="211" t="n">
        <v>0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0.00629999985918403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GLYFLU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95</v>
      </c>
      <c r="B39" s="211" t="n">
        <v>0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0.00629999985918403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CHIPOL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96</v>
      </c>
      <c r="B40" s="211" t="n">
        <v>0.00999999977648258</v>
      </c>
      <c r="C40" s="212" t="n">
        <v>0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0.00369999991729856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HILSPX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97</v>
      </c>
      <c r="B41" s="211" t="n">
        <v>0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0.00629999985918403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DERWEB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98</v>
      </c>
      <c r="B42" s="211" t="n">
        <v>0.00999999977648258</v>
      </c>
      <c r="C42" s="212" t="n">
        <v>0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0.00369999991729856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FONSQU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15</v>
      </c>
      <c r="B43" s="211" t="n">
        <v>0.00999999977648258</v>
      </c>
      <c r="C43" s="212" t="n">
        <v>0.100000001490116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0.0667000008560717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COLFLU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 t="s">
        <v>99</v>
      </c>
      <c r="B44" s="211" t="n">
        <v>0.200000002980232</v>
      </c>
      <c r="C44" s="212" t="n">
        <v>0.699999988079071</v>
      </c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n">
        <f aca="false">IF(AND(OR(A44="",A44="!!!!!!"),B44="",C44=""),"",IF(OR(AND(B44="",C44=""),ISERROR(C44+B44)),"!!!",($B44*$B$7+$C44*$C$7)/100))</f>
        <v>0.514999993592501</v>
      </c>
      <c r="G44" s="216" t="str">
        <f aca="false">IF(A44="","",IF(ISERROR(VLOOKUP($A44,,9,0)),IF(ISERROR(VLOOKUP($A44,,8,0)),"    -",VLOOKUP($A44,,8,0)),VLOOKUP($A44,,9,0)))</f>
        <v>    -</v>
      </c>
      <c r="H44" s="217" t="str">
        <f aca="false">IF(A44="","x",IF(ISERROR(VLOOKUP($A44,,10,0)),IF(ISERROR(VLOOKUP($A44,,9,0)),"x",VLOOKUP($A44,,9,0)),VLOOKUP($A44,,10,0)))</f>
        <v>x</v>
      </c>
      <c r="I44" s="6" t="n">
        <f aca="false">IF(A44="","",1)</f>
        <v>1</v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>non répertorié ou synonyme. Vérifiez !</v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>CARELA</v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 t="s">
        <v>100</v>
      </c>
      <c r="B45" s="211" t="n">
        <v>0.112499997019768</v>
      </c>
      <c r="C45" s="212" t="n">
        <v>0.00999999977648258</v>
      </c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n">
        <f aca="false">IF(AND(OR(A45="",A45="!!!!!!"),B45="",C45=""),"",IF(OR(AND(B45="",C45=""),ISERROR(C45+B45)),"!!!",($B45*$B$7+$C45*$C$7)/100))</f>
        <v>0.0479249987564981</v>
      </c>
      <c r="G45" s="216" t="str">
        <f aca="false">IF(A45="","",IF(ISERROR(VLOOKUP($A45,,9,0)),IF(ISERROR(VLOOKUP($A45,,8,0)),"    -",VLOOKUP($A45,,8,0)),VLOOKUP($A45,,9,0)))</f>
        <v>    -</v>
      </c>
      <c r="H45" s="217" t="str">
        <f aca="false">IF(A45="","x",IF(ISERROR(VLOOKUP($A45,,10,0)),IF(ISERROR(VLOOKUP($A45,,9,0)),"x",VLOOKUP($A45,,9,0)),VLOOKUP($A45,,10,0)))</f>
        <v>x</v>
      </c>
      <c r="I45" s="6" t="n">
        <f aca="false">IF(A45="","",1)</f>
        <v>1</v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>non répertorié ou synonyme. Vérifiez !</v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>GOMSPX</v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 t="s">
        <v>101</v>
      </c>
      <c r="B46" s="211" t="n">
        <v>0</v>
      </c>
      <c r="C46" s="212" t="n">
        <v>0.00999999977648258</v>
      </c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n">
        <f aca="false">IF(AND(OR(A46="",A46="!!!!!!"),B46="",C46=""),"",IF(OR(AND(B46="",C46=""),ISERROR(C46+B46)),"!!!",($B46*$B$7+$C46*$C$7)/100))</f>
        <v>0.00629999985918403</v>
      </c>
      <c r="G46" s="216" t="str">
        <f aca="false">IF(A46="","",IF(ISERROR(VLOOKUP($A46,,9,0)),IF(ISERROR(VLOOKUP($A46,,8,0)),"    -",VLOOKUP($A46,,8,0)),VLOOKUP($A46,,9,0)))</f>
        <v>    -</v>
      </c>
      <c r="H46" s="217" t="str">
        <f aca="false">IF(A46="","x",IF(ISERROR(VLOOKUP($A46,,10,0)),IF(ISERROR(VLOOKUP($A46,,9,0)),"x",VLOOKUP($A46,,9,0)),VLOOKUP($A46,,10,0)))</f>
        <v>x</v>
      </c>
      <c r="I46" s="6" t="n">
        <f aca="false">IF(A46="","",1)</f>
        <v>1</v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>non répertorié ou synonyme. Vérifiez !</v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>LYSVUL</v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 t="s">
        <v>102</v>
      </c>
      <c r="B47" s="211" t="n">
        <v>0</v>
      </c>
      <c r="C47" s="212" t="n">
        <v>0.00999999977648258</v>
      </c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n">
        <f aca="false">IF(AND(OR(A47="",A47="!!!!!!"),B47="",C47=""),"",IF(OR(AND(B47="",C47=""),ISERROR(C47+B47)),"!!!",($B47*$B$7+$C47*$C$7)/100))</f>
        <v>0.00629999985918403</v>
      </c>
      <c r="G47" s="216" t="str">
        <f aca="false">IF(A47="","",IF(ISERROR(VLOOKUP($A47,,9,0)),IF(ISERROR(VLOOKUP($A47,,8,0)),"    -",VLOOKUP($A47,,8,0)),VLOOKUP($A47,,9,0)))</f>
        <v>    -</v>
      </c>
      <c r="H47" s="217" t="str">
        <f aca="false">IF(A47="","x",IF(ISERROR(VLOOKUP($A47,,10,0)),IF(ISERROR(VLOOKUP($A47,,9,0)),"x",VLOOKUP($A47,,9,0)),VLOOKUP($A47,,10,0)))</f>
        <v>x</v>
      </c>
      <c r="I47" s="6" t="n">
        <f aca="false">IF(A47="","",1)</f>
        <v>1</v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>non répertorié ou synonyme. Vérifiez !</v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>MENLON</v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 t="s">
        <v>103</v>
      </c>
      <c r="B48" s="211" t="n">
        <v>0.287499994039536</v>
      </c>
      <c r="C48" s="212" t="n">
        <v>0.0162499994039536</v>
      </c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n">
        <f aca="false">IF(AND(OR(A48="",A48="!!!!!!"),B48="",C48=""),"",IF(OR(AND(B48="",C48=""),ISERROR(C48+B48)),"!!!",($B48*$B$7+$C48*$C$7)/100))</f>
        <v>0.116612497419119</v>
      </c>
      <c r="G48" s="216" t="str">
        <f aca="false">IF(A48="","",IF(ISERROR(VLOOKUP($A48,,9,0)),IF(ISERROR(VLOOKUP($A48,,8,0)),"    -",VLOOKUP($A48,,8,0)),VLOOKUP($A48,,9,0)))</f>
        <v>    -</v>
      </c>
      <c r="H48" s="217" t="str">
        <f aca="false">IF(A48="","x",IF(ISERROR(VLOOKUP($A48,,10,0)),IF(ISERROR(VLOOKUP($A48,,9,0)),"x",VLOOKUP($A48,,9,0)),VLOOKUP($A48,,10,0)))</f>
        <v>x</v>
      </c>
      <c r="I48" s="6" t="n">
        <f aca="false">IF(A48="","",1)</f>
        <v>1</v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>non répertorié ou synonyme. Vérifiez !</v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>PAASPX</v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 t="s">
        <v>104</v>
      </c>
      <c r="B49" s="211" t="n">
        <v>0</v>
      </c>
      <c r="C49" s="212" t="n">
        <v>0.00999999977648258</v>
      </c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n">
        <f aca="false">IF(AND(OR(A49="",A49="!!!!!!"),B49="",C49=""),"",IF(OR(AND(B49="",C49=""),ISERROR(C49+B49)),"!!!",($B49*$B$7+$C49*$C$7)/100))</f>
        <v>0.00629999985918403</v>
      </c>
      <c r="G49" s="216" t="str">
        <f aca="false">IF(A49="","",IF(ISERROR(VLOOKUP($A49,,9,0)),IF(ISERROR(VLOOKUP($A49,,8,0)),"    -",VLOOKUP($A49,,8,0)),VLOOKUP($A49,,9,0)))</f>
        <v>    -</v>
      </c>
      <c r="H49" s="217" t="str">
        <f aca="false">IF(A49="","x",IF(ISERROR(VLOOKUP($A49,,10,0)),IF(ISERROR(VLOOKUP($A49,,9,0)),"x",VLOOKUP($A49,,9,0)),VLOOKUP($A49,,10,0)))</f>
        <v>x</v>
      </c>
      <c r="I49" s="6" t="n">
        <f aca="false">IF(A49="","",1)</f>
        <v>1</v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>non répertorié ou synonyme. Vérifiez !</v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>RANREP</v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 t="s">
        <v>105</v>
      </c>
      <c r="B50" s="211" t="n">
        <v>0.00999999977648258</v>
      </c>
      <c r="C50" s="212" t="n">
        <v>0.00999999977648258</v>
      </c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n">
        <f aca="false">IF(AND(OR(A50="",A50="!!!!!!"),B50="",C50=""),"",IF(OR(AND(B50="",C50=""),ISERROR(C50+B50)),"!!!",($B50*$B$7+$C50*$C$7)/100))</f>
        <v>0.00999999977648258</v>
      </c>
      <c r="G50" s="216" t="str">
        <f aca="false">IF(A50="","",IF(ISERROR(VLOOKUP($A50,,9,0)),IF(ISERROR(VLOOKUP($A50,,8,0)),"    -",VLOOKUP($A50,,8,0)),VLOOKUP($A50,,9,0)))</f>
        <v>    -</v>
      </c>
      <c r="H50" s="217" t="str">
        <f aca="false">IF(A50="","x",IF(ISERROR(VLOOKUP($A50,,10,0)),IF(ISERROR(VLOOKUP($A50,,9,0)),"x",VLOOKUP($A50,,9,0)),VLOOKUP($A50,,10,0)))</f>
        <v>x</v>
      </c>
      <c r="I50" s="6" t="n">
        <f aca="false">IF(A50="","",1)</f>
        <v>1</v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>non répertorié ou synonyme. Vérifiez !</v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>RORSYL</v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1.24618749466725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Lignon</v>
      </c>
      <c r="B84" s="175" t="str">
        <f aca="false">C3</f>
        <v>LIGNON-DU-VELAY À TENCE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28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1.24618749466725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106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107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108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109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110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111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112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113</v>
      </c>
      <c r="S93" s="6"/>
      <c r="T93" s="207" t="str">
        <f aca="false">INDEX($A$23:$A$82,$T$92)</f>
        <v>OEDSPX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2024-06-19T17:14:37Z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