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645" sheetId="1" state="visible" r:id="rId3"/>
  </sheets>
  <definedNames>
    <definedName function="false" hidden="false" localSheetId="0" name="_xlnm.Print_Area" vbProcedure="false">'04003645'!$A$1:$Q$82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<sst xmlns="http://schemas.openxmlformats.org/spreadsheetml/2006/main" count="156" uniqueCount="91">
  <si>
    <t xml:space="preserve">Relevés floristiques aquatiques - IBMR</t>
  </si>
  <si>
    <t xml:space="preserve">modèle Irstea-GIS</t>
  </si>
  <si>
    <t xml:space="preserve">AQUABIO</t>
  </si>
  <si>
    <t xml:space="preserve">Aurélie JOSSET, Laetitia BLANCHARD</t>
  </si>
  <si>
    <t xml:space="preserve">l'Ance</t>
  </si>
  <si>
    <t xml:space="preserve">ANCE DU NORD À SAUVESSANGES</t>
  </si>
  <si>
    <t xml:space="preserve">04003645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</si>
  <si>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</si>
  <si>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</si>
  <si>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</si>
  <si>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</si>
  <si>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</si>
  <si>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</si>
  <si>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</si>
  <si>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</si>
  <si>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</si>
  <si>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CHIPOL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</si>
  <si>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</si>
  <si>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</si>
  <si>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</si>
  <si>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</si>
  <si>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</si>
  <si>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</si>
  <si>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</si>
  <si>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</si>
  <si>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</si>
  <si>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</si>
  <si>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</si>
  <si>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</si>
  <si>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</si>
  <si>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</si>
  <si>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</si>
  <si>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</si>
  <si>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</si>
  <si>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</si>
  <si>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</si>
  <si>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</si>
  <si>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</si>
  <si>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</si>
  <si>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</si>
  <si>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</si>
  <si>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</si>
  <si>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</si>
  <si>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</si>
  <si>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</si>
  <si>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</si>
  <si>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</si>
  <si>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</si>
  <si>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</si>
  <si>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</si>
  <si>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</si>
  <si>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</si>
  <si>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</si>
  <si>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</si>
  <si>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</si>
  <si>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</si>
  <si>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</si>
  <si>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</si>
  <si>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</si>
  <si>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</si>
  <si>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</si>
  <si>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</si>
  <si>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</si>
  <si>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</si>
  <si>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</si>
  <si>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</si>
  <si>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</si>
  <si>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</si>
  <si>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</si>
  <si>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</si>
  <si>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</si>
  <si>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</si>
  <si>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</si>
  <si>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</si>
  <si>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</si>
  <si>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</si>
  <si>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</si>
  <si>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</si>
  <si>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FISCRA</t>
  </si>
  <si>
    <t xml:space="preserve"> -</t>
  </si>
  <si>
    <t xml:space="preserve">RHYRIP</t>
  </si>
  <si>
    <t xml:space="preserve">FONSQU</t>
  </si>
  <si>
    <t xml:space="preserve">SCAUND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</si>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</sst>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42200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14.3684210526316</v>
      </c>
      <c r="N5" s="48"/>
      <c r="O5" s="49" t="s">
        <v>16</v>
      </c>
      <c r="P5" s="50" t="n">
        <v>14.0769230769231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38</v>
      </c>
      <c r="C7" s="66" t="n">
        <v>62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10</v>
      </c>
      <c r="C9" s="66" t="n">
        <v>3</v>
      </c>
      <c r="D9" s="82"/>
      <c r="E9" s="82"/>
      <c r="F9" s="83" t="n">
        <f aca="false">($B9*$B$7+$C9*$C$7)/100</f>
        <v>5.66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5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9.62000000104308</v>
      </c>
      <c r="C20" s="155" t="n">
        <f aca="false">SUM(C23:C62)</f>
        <v>3.10000000149012</v>
      </c>
      <c r="D20" s="156"/>
      <c r="E20" s="157" t="s">
        <v>53</v>
      </c>
      <c r="F20" s="158" t="n">
        <f aca="false">($B20*$B$7+$C20*$C$7)/100</f>
        <v>5.57760000132024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3.65560000039637</v>
      </c>
      <c r="C21" s="166" t="n">
        <f aca="false">C20*C7/100</f>
        <v>1.92200000092387</v>
      </c>
      <c r="D21" s="167" t="s">
        <v>56</v>
      </c>
      <c r="E21" s="168"/>
      <c r="F21" s="169" t="n">
        <f aca="false">B21+C21</f>
        <v>5.57760000132024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0.100000001490116</v>
      </c>
      <c r="C23" s="195" t="n">
        <v>0.100000001490116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0.100000001490116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FISCRA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7</v>
      </c>
      <c r="C24" s="212" t="n">
        <v>2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3.9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RHYRIP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16</v>
      </c>
      <c r="B25" s="211" t="n">
        <v>2.5</v>
      </c>
      <c r="C25" s="212" t="n">
        <v>1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1.57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CHIPOL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0.00379999991506338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FONSQU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0.00379999991506338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SCAUND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/>
      <c r="B28" s="211"/>
      <c r="C28" s="212"/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str">
        <f aca="false">IF(AND(OR(A28="",A28="!!!!!!"),B28="",C28=""),"",IF(OR(AND(B28="",C28=""),ISERROR(C28+B28)),"!!!",($B28*$B$7+$C28*$C$7)/100))</f>
        <v/>
      </c>
      <c r="G28" s="216" t="str">
        <f aca="false">IF(A28="","",IF(ISERROR(VLOOKUP($A28,,9,0)),IF(ISERROR(VLOOKUP($A28,,8,0)),"    -",VLOOKUP($A28,,8,0)),VLOOKUP($A28,,9,0)))</f>
        <v/>
      </c>
      <c r="H28" s="217" t="str">
        <f aca="false">IF(A28="","x",IF(ISERROR(VLOOKUP($A28,,10,0)),IF(ISERROR(VLOOKUP($A28,,9,0)),"x",VLOOKUP($A28,,9,0)),VLOOKUP($A28,,10,0)))</f>
        <v>x</v>
      </c>
      <c r="I28" s="6" t="str">
        <f aca="false">IF(A28="","",1)</f>
        <v/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/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/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/>
      <c r="B29" s="211"/>
      <c r="C29" s="212"/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str">
        <f aca="false">IF(AND(OR(A29="",A29="!!!!!!"),B29="",C29=""),"",IF(OR(AND(B29="",C29=""),ISERROR(C29+B29)),"!!!",($B29*$B$7+$C29*$C$7)/100))</f>
        <v/>
      </c>
      <c r="G29" s="216" t="str">
        <f aca="false">IF(A29="","",IF(ISERROR(VLOOKUP($A29,,9,0)),IF(ISERROR(VLOOKUP($A29,,8,0)),"    -",VLOOKUP($A29,,8,0)),VLOOKUP($A29,,9,0)))</f>
        <v/>
      </c>
      <c r="H29" s="217" t="str">
        <f aca="false">IF(A29="","x",IF(ISERROR(VLOOKUP($A29,,10,0)),IF(ISERROR(VLOOKUP($A29,,9,0)),"x",VLOOKUP($A29,,9,0)),VLOOKUP($A29,,10,0)))</f>
        <v>x</v>
      </c>
      <c r="I29" s="6" t="str">
        <f aca="false">IF(A29="","",1)</f>
        <v/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/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/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str">
        <f aca="false">IF(AND(OR(A30="",A30="!!!!!!"),B30="",C30=""),"",IF(OR(AND(B30="",C30=""),ISERROR(C30+B30)),"!!!",($B30*$B$7+$C30*$C$7)/100))</f>
        <v/>
      </c>
      <c r="G30" s="216" t="str">
        <f aca="false">IF(A30="","",IF(ISERROR(VLOOKUP($A30,,9,0)),IF(ISERROR(VLOOKUP($A30,,8,0)),"    -",VLOOKUP($A30,,8,0)),VLOOKUP($A30,,9,0)))</f>
        <v/>
      </c>
      <c r="H30" s="217" t="str">
        <f aca="false">IF(A30="","x",IF(ISERROR(VLOOKUP($A30,,10,0)),IF(ISERROR(VLOOKUP($A30,,9,0)),"x",VLOOKUP($A30,,9,0)),VLOOKUP($A30,,10,0)))</f>
        <v>x</v>
      </c>
      <c r="I30" s="6" t="str">
        <f aca="false">IF(A30="","",1)</f>
        <v/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/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/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5.57760000132024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l'Ance</v>
      </c>
      <c r="B84" s="175" t="str">
        <f aca="false">C3</f>
        <v>ANCE DU NORD À SAUVESSANGES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5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5.57760000132024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83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84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85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86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87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88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89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90</v>
      </c>
      <c r="S93" s="6"/>
      <c r="T93" s="207" t="str">
        <f aca="false">INDEX($A$23:$A$82,$T$92)</f>
        <v>FISCRA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