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0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'04009000'!$A$1:$O$82</definedName>
    <definedName function="false" hidden="false" localSheetId="0" name="Excel_BuiltIn__FilterDatabase" vbProcedure="false">'04009000'!$A$23:$J$84</definedName>
    <definedName function="false" hidden="false" localSheetId="0" name="NOM" vbProcedure="false">'04009000'!$H$1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<sst xmlns="http://schemas.openxmlformats.org/spreadsheetml/2006/main" count="111" uniqueCount="107">
  <si>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</si>
  <si>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</si>
  <si>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</si>
  <si>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Pierre PETITCOLIN, Rémy MARCEL</t>
  </si>
  <si>
    <t xml:space="preserve">conforme AFNOR T90-395 oct. 2003</t>
  </si>
  <si>
    <t xml:space="preserve">la Loire</t>
  </si>
  <si>
    <t xml:space="preserve">LOIRE à VEAUCHETTE</t>
  </si>
  <si>
    <t xml:space="preserve">04009000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</si>
  <si>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</si>
  <si>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</si>
  <si>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</si>
  <si>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</si>
  <si>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</si>
  <si>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</si>
  <si>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</si>
  <si>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</si>
  <si>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POLHYD</t>
  </si>
  <si>
    <t xml:space="preserve">Faciès dominant</t>
  </si>
  <si>
    <t xml:space="preserve">ch. lotique</t>
  </si>
  <si>
    <t xml:space="preserve">ch. lentique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</si>
  <si>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</si>
  <si>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</si>
  <si>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</si>
  <si>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</si>
  <si>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</si>
  <si>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</si>
  <si>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</si>
  <si>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</si>
  <si>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</si>
  <si>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</si>
  <si>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</si>
  <si>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</si>
  <si>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</si>
  <si>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</si>
  <si>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</si>
  <si>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</si>
  <si>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</si>
  <si>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</si>
  <si>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</si>
  <si>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</si>
  <si>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</si>
  <si>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</si>
  <si>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</si>
  <si>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</si>
  <si>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</si>
  <si>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</si>
  <si>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</si>
  <si>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</si>
  <si>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</si>
  <si>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</si>
  <si>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</si>
  <si>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</si>
  <si>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</si>
  <si>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</si>
  <si>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</si>
  <si>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</si>
  <si>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</si>
  <si>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</si>
  <si>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</si>
  <si>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(4,48108481734991 %)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</si>
  <si>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</si>
  <si>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</si>
  <si>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</si>
  <si>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</si>
  <si>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</si>
  <si>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</si>
  <si>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</si>
  <si>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</si>
  <si>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</si>
  <si>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</si>
  <si>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</si>
  <si>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</si>
  <si>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</si>
  <si>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</si>
  <si>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</si>
  <si>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</si>
  <si>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</si>
  <si>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</si>
  <si>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</si>
  <si>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CLASPX</t>
  </si>
  <si>
    <t xml:space="preserve">OEDSPX</t>
  </si>
  <si>
    <t xml:space="preserve">SPRPOL</t>
  </si>
  <si>
    <t xml:space="preserve">MYRSPI</t>
  </si>
  <si>
    <t xml:space="preserve">AGRSTO</t>
  </si>
  <si>
    <t xml:space="preserve">LEMMIN</t>
  </si>
  <si>
    <t xml:space="preserve">MELSPX</t>
  </si>
  <si>
    <t xml:space="preserve">PHAARU</t>
  </si>
  <si>
    <t xml:space="preserve">RANFLU</t>
  </si>
  <si>
    <t xml:space="preserve">SPISPX</t>
  </si>
  <si>
    <t xml:space="preserve">OSCSPX</t>
  </si>
  <si>
    <t xml:space="preserve">ELEPAL</t>
  </si>
  <si>
    <t xml:space="preserve">PHOSPX</t>
  </si>
  <si>
    <t xml:space="preserve">STISPX</t>
  </si>
  <si>
    <t xml:space="preserve">HILSPX</t>
  </si>
  <si>
    <t xml:space="preserve">LYSVUL</t>
  </si>
  <si>
    <t xml:space="preserve">LYTSAL</t>
  </si>
  <si>
    <t xml:space="preserve">Newcod</t>
  </si>
  <si>
    <t xml:space="preserve">Leptolyngbya sp.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</si>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</sst>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41871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9.41666666666667</v>
      </c>
      <c r="M5" s="52"/>
      <c r="N5" s="53" t="s">
        <v>16</v>
      </c>
      <c r="O5" s="54" t="n">
        <v>9.7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59</v>
      </c>
      <c r="C7" s="66" t="n">
        <v>41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5</v>
      </c>
      <c r="C9" s="86" t="n">
        <v>0.00999999977648258</v>
      </c>
      <c r="D9" s="87"/>
      <c r="E9" s="87"/>
      <c r="F9" s="88" t="n">
        <f aca="false">($B9*$B$7+$C9*$C$7)/100</f>
        <v>2.95409999990836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19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5.25699996203184</v>
      </c>
      <c r="C20" s="165" t="n">
        <f aca="false">SUM(C23:C82)</f>
        <v>3.36452399939299</v>
      </c>
      <c r="D20" s="166"/>
      <c r="E20" s="167" t="s">
        <v>53</v>
      </c>
      <c r="F20" s="168" t="n">
        <f aca="false">($B20*$B$7+$C20*$C$7)/100</f>
        <v>4.48108481734991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3.10162997759879</v>
      </c>
      <c r="C21" s="178" t="n">
        <f aca="false">C20*C7/100</f>
        <v>1.37945483975112</v>
      </c>
      <c r="D21" s="110" t="str">
        <f aca="false">IF(F21=0,"",IF((ABS(F21-F19))&gt;(0.2*F21),CONCATENATE(" rec. par taxa (",F21," %) supérieur à 20 % !"),""))</f>
        <v> rec. par taxa (4,48108481734991 %)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4.48108481734991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0.899999976158142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0.535099985841662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CLASPX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1.20375001430511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0.714312508348376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OEDSPX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0.00409999990835786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SPRPOL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0.125476002693176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0.0514451611042023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MYRSPI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16</v>
      </c>
      <c r="B27" s="221" t="n">
        <v>0</v>
      </c>
      <c r="C27" s="222" t="n">
        <v>3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1.23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IF(A27="new.cod","NEWCOD",IF(AND((Z27=""),ISTEXT(A27)),A27,IF(Z27="","",INDEX(,Z27))))</f>
        <v>POLHYD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0.00589999986812472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AGRSTO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0.00409999990835786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27"/>
      <c r="Y29" s="215" t="str">
        <f aca="false">IF(A29="new.cod","NEWCOD",IF(AND((Z29=""),ISTEXT(A29)),A29,IF(Z29="","",INDEX(,Z29))))</f>
        <v>LEMMIN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0.753000020980835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0.448370012287051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MELSPX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0.00589999986812472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PHAARU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0.200000002980232</v>
      </c>
      <c r="C32" s="222" t="n">
        <v>0.119047999382019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0.166809681504965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RANFLU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0.899999976158142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0.535099985841662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SPISPX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0.00409999990835786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OSCSPX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0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0.00409999990835786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ELEPAL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91</v>
      </c>
      <c r="B36" s="221" t="n">
        <v>0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0.00409999990835786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PHOSPX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92</v>
      </c>
      <c r="B37" s="221" t="n">
        <v>0.00999999977648258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0.00589999986812472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STISPX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93</v>
      </c>
      <c r="B38" s="221" t="n">
        <v>0.00999999977648258</v>
      </c>
      <c r="C38" s="222" t="n">
        <v>0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0.00589999986812472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HILSPX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94</v>
      </c>
      <c r="B39" s="221" t="n">
        <v>0</v>
      </c>
      <c r="C39" s="222" t="n">
        <v>0.00999999977648258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0.00409999990835786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LYSVUL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95</v>
      </c>
      <c r="B40" s="221" t="n">
        <v>0</v>
      </c>
      <c r="C40" s="222" t="n">
        <v>0.00999999977648258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0.00409999990835786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X40" s="217"/>
      <c r="Y40" s="215" t="str">
        <f aca="false">IF(A40="new.cod","NEWCOD",IF(AND((Z40=""),ISTEXT(A40)),A40,IF(Z40="","",INDEX(,Z40))))</f>
        <v>LYTSAL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96</v>
      </c>
      <c r="B41" s="221" t="n">
        <v>1.26024997234344</v>
      </c>
      <c r="C41" s="222" t="n">
        <v>0.00999999977648258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0.74764748359099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>No</v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Newcod</v>
      </c>
      <c r="Z41" s="9" t="str">
        <f aca="false">IF(ISERROR(MATCH(A41,,0)),IF(ISERROR(MATCH(A41,,0)),"",(MATCH(A41,,0))),(MATCH(A41,,0)))</f>
        <v/>
      </c>
      <c r="AA41" s="218"/>
      <c r="AB41" s="220" t="s">
        <v>97</v>
      </c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98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Loire</v>
      </c>
      <c r="B84" s="256" t="str">
        <f aca="false">C3</f>
        <v>LOIRE à VEAUCHETTE</v>
      </c>
      <c r="C84" s="257" t="n">
        <f aca="false">A4</f>
        <v>41871</v>
      </c>
      <c r="D84" s="258" t="str">
        <f aca="false">IF(ISERROR(SUM($T$23:$T$82)/SUM($U$23:$U$82)),"",SUM($T$23:$T$82)/SUM($U$23:$U$82))</f>
        <v/>
      </c>
      <c r="E84" s="259" t="n">
        <f aca="false">N13</f>
        <v>19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4.48108481734991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99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100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101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102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103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104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105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106</v>
      </c>
      <c r="R93" s="9"/>
      <c r="S93" s="215" t="str">
        <f aca="false">INDEX($A$23:$A$82,$S$92)</f>
        <v>CLASPX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41">
    <cfRule type="expression" priority="28" aboveAverage="0" equalAverage="0" bottom="0" percent="0" rank="0" text="" dxfId="26">
      <formula>ISTEXT($E41)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2024-04-16T07:19:33Z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