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definedNames>
    <definedName function="false" hidden="false" localSheetId="0" name="_xlnm.Print_Area" vbProcedure="false">'04009250'!$A$1:$O$82</definedName>
    <definedName function="false" hidden="false" localSheetId="0" name="Cf." vbProcedure="false"/>
    <definedName function="false" hidden="false" localSheetId="0" name="NOM" vbProcedure="false">'04009250'!$H$1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<sst xmlns="http://schemas.openxmlformats.org/spreadsheetml/2006/main" count="115" uniqueCount="108">
  <si>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</si>
  <si>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</si>
  <si>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</si>
  <si>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</si>
  <si>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</si>
  <si>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la Mare</t>
  </si>
  <si>
    <t xml:space="preserve">MARE à GUMIERES</t>
  </si>
  <si>
    <t xml:space="preserve">04009250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</si>
  <si>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</si>
  <si>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</si>
  <si>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</si>
  <si>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</si>
  <si>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</si>
  <si>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</si>
  <si>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</si>
  <si>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</si>
  <si>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</si>
  <si>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cascade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</si>
  <si>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</si>
  <si>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</si>
  <si>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</si>
  <si>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</si>
  <si>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</si>
  <si>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</si>
  <si>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</si>
  <si>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</si>
  <si>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</si>
  <si>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</si>
  <si>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</si>
  <si>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</si>
  <si>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</si>
  <si>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</si>
  <si>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</si>
  <si>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</si>
  <si>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</si>
  <si>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</si>
  <si>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</si>
  <si>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</si>
  <si>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</si>
  <si>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</si>
  <si>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</si>
  <si>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</si>
  <si>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</si>
  <si>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</si>
  <si>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</si>
  <si>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</si>
  <si>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</si>
  <si>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</si>
  <si>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</si>
  <si>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</si>
  <si>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</si>
  <si>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</si>
  <si>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</si>
  <si>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</si>
  <si>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</si>
  <si>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</si>
  <si>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</si>
  <si>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</si>
  <si>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(29,755999975279 %)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</si>
  <si>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</si>
  <si>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</si>
  <si>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</si>
  <si>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</si>
  <si>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</si>
  <si>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</si>
  <si>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</si>
  <si>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</si>
  <si>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</si>
  <si>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</si>
  <si>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</si>
  <si>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</si>
  <si>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</si>
  <si>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</si>
  <si>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</si>
  <si>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</si>
  <si>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</si>
  <si>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</si>
  <si>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</si>
  <si>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DERWEB</t>
  </si>
  <si>
    <t xml:space="preserve">VERBEC</t>
  </si>
  <si>
    <t xml:space="preserve">GLYFLU</t>
  </si>
  <si>
    <t xml:space="preserve">newcod</t>
  </si>
  <si>
    <t xml:space="preserve">Gongrosira sp</t>
  </si>
  <si>
    <t xml:space="preserve">RANREP</t>
  </si>
  <si>
    <t xml:space="preserve">FISCRA</t>
  </si>
  <si>
    <t xml:space="preserve">POAANN</t>
  </si>
  <si>
    <t xml:space="preserve">AMBFLU</t>
  </si>
  <si>
    <t xml:space="preserve">PORCOR</t>
  </si>
  <si>
    <t xml:space="preserve">PELEND</t>
  </si>
  <si>
    <t xml:space="preserve">Cf.</t>
  </si>
  <si>
    <t xml:space="preserve">Epilobium obscurum</t>
  </si>
  <si>
    <t xml:space="preserve">CHROPP</t>
  </si>
  <si>
    <t xml:space="preserve">BRYPSE</t>
  </si>
  <si>
    <t xml:space="preserve">CAMAMA</t>
  </si>
  <si>
    <t xml:space="preserve">LEASPX</t>
  </si>
  <si>
    <t xml:space="preserve">CHIPOL</t>
  </si>
  <si>
    <t xml:space="preserve">SCAUND</t>
  </si>
  <si>
    <t xml:space="preserve">BRARIV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</si>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</sst>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14.6410256410256</v>
      </c>
      <c r="M5" s="52"/>
      <c r="N5" s="53"/>
      <c r="O5" s="54" t="n">
        <v>14.5483870967742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20</v>
      </c>
      <c r="C7" s="66" t="n">
        <v>80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60</v>
      </c>
      <c r="C9" s="85" t="n">
        <v>25</v>
      </c>
      <c r="D9" s="86"/>
      <c r="E9" s="86"/>
      <c r="F9" s="87" t="n">
        <f aca="false">($B9*$B$7+$C9*$C$7)/100</f>
        <v>32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19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62.6599999982864</v>
      </c>
      <c r="C20" s="164" t="n">
        <f aca="false">SUM(C23:C82)</f>
        <v>21.5299999695271</v>
      </c>
      <c r="D20" s="165"/>
      <c r="E20" s="166" t="s">
        <v>52</v>
      </c>
      <c r="F20" s="167" t="n">
        <f aca="false">($B20*$B$7+$C20*$C$7)/100</f>
        <v>29.755999975279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12.5319999996573</v>
      </c>
      <c r="C21" s="177" t="n">
        <f aca="false">C20*C7/100</f>
        <v>17.2239999756217</v>
      </c>
      <c r="D21" s="109" t="str">
        <f aca="false">IF(F21=0,"",IF((ABS(F21-F19))&gt;(0.2*F21),CONCATENATE(" rec. par taxa (",F21," %) supérieur à 20 % !"),""))</f>
        <v> rec. par taxa (29,755999975279 %)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29.755999975279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0.00799999982118607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3</v>
      </c>
      <c r="W23" s="217"/>
      <c r="X23" s="217"/>
      <c r="Y23" s="215" t="str">
        <f aca="false">IF(A23="new.cod","NEWCOD",IF(AND((Z23=""),ISTEXT(A23)),A23,IF(Z23="","",INDEX(,Z23))))</f>
        <v>DERWEB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0.00799999982118607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1</v>
      </c>
      <c r="W24" s="230"/>
      <c r="Y24" s="215" t="str">
        <f aca="false">IF(A24="new.cod","NEWCOD",IF(AND((Z24=""),ISTEXT(A24)),A24,IF(Z24="","",INDEX(,Z24))))</f>
        <v>VERBEC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0.200000002980232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0.160000002384186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4</v>
      </c>
      <c r="W25" s="217"/>
      <c r="Y25" s="215" t="str">
        <f aca="false">IF(A25="new.cod","NEWCOD",IF(AND((Z25=""),ISTEXT(A25)),A25,IF(Z25="","",INDEX(,Z25))))</f>
        <v>GLYFLU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0.00799999982118607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82</v>
      </c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0.00799999982118607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RANREP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0.00799999982118607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0.00799999982118607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POAANN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0.00799999982118607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0.00199999995529652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>PORCOR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0.00999999977648258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 t="s">
        <v>89</v>
      </c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PELEND</v>
      </c>
      <c r="Z32" s="9" t="str">
        <f aca="false">IF(ISERROR(MATCH(A32,,0)),IF(ISERROR(MATCH(A32,,0)),"",(MATCH(A32,,0))),(MATCH(A32,,0)))</f>
        <v/>
      </c>
      <c r="AA32" s="218" t="s">
        <v>89</v>
      </c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81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0.00199999995529652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90</v>
      </c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0.00999999977648258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0.00999999977648258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>CHROPP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0.00199999995529652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>BRYPSE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0.200000002980232</v>
      </c>
      <c r="C36" s="222" t="n">
        <v>0.00999999977648258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0.0480000004172325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 t="s">
        <v>89</v>
      </c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CAMAMA</v>
      </c>
      <c r="Z36" s="9" t="str">
        <f aca="false">IF(ISERROR(MATCH(A36,,0)),IF(ISERROR(MATCH(A36,,0)),"",(MATCH(A36,,0))),(MATCH(A36,,0)))</f>
        <v/>
      </c>
      <c r="AA36" s="218" t="s">
        <v>89</v>
      </c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0.200000002980232</v>
      </c>
      <c r="C37" s="222" t="n">
        <v>0.00999999977648258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0.0480000004172325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2</v>
      </c>
      <c r="W37" s="217"/>
      <c r="Y37" s="215" t="str">
        <f aca="false">IF(A37="new.cod","NEWCOD",IF(AND((Z37=""),ISTEXT(A37)),A37,IF(Z37="","",INDEX(,Z37))))</f>
        <v>LEASPX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0.200000002980232</v>
      </c>
      <c r="C38" s="222" t="n">
        <v>0.699999988079071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0.599999991059303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4</v>
      </c>
      <c r="W38" s="217"/>
      <c r="Y38" s="215" t="str">
        <f aca="false">IF(A38="new.cod","NEWCOD",IF(AND((Z38=""),ISTEXT(A38)),A38,IF(Z38="","",INDEX(,Z38))))</f>
        <v>CHIPOL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2.00999999046326</v>
      </c>
      <c r="C39" s="222" t="n">
        <v>1.51999998092651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1.61799998283386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9</v>
      </c>
      <c r="W39" s="217"/>
      <c r="Y39" s="215" t="str">
        <f aca="false">IF(A39="new.cod","NEWCOD",IF(AND((Z39=""),ISTEXT(A39)),A39,IF(Z39="","",INDEX(,Z39))))</f>
        <v>SCAUND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26.875</v>
      </c>
      <c r="C40" s="222" t="n">
        <v>8.625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12.275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8</v>
      </c>
      <c r="W40" s="217"/>
      <c r="Y40" s="215" t="str">
        <f aca="false">IF(A40="new.cod","NEWCOD",IF(AND((Z40=""),ISTEXT(A40)),A40,IF(Z40="","",INDEX(,Z40))))</f>
        <v>BRARIV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33.125</v>
      </c>
      <c r="C41" s="222" t="n">
        <v>10.375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14.925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4</v>
      </c>
      <c r="W41" s="217"/>
      <c r="Y41" s="215" t="str">
        <f aca="false">IF(A41="new.cod","NEWCOD",IF(AND((Z41=""),ISTEXT(A41)),A41,IF(Z41="","",INDEX(,Z41))))</f>
        <v>RHYRIP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Mare</v>
      </c>
      <c r="B84" s="253" t="str">
        <f aca="false">C3</f>
        <v>MARE à GUMIERES</v>
      </c>
      <c r="C84" s="254" t="n">
        <f aca="false">A4</f>
        <v>41101</v>
      </c>
      <c r="D84" s="255" t="str">
        <f aca="false">IF(ISERROR(SUM($T$23:$T$82)/SUM($U$23:$U$82)),"",SUM($T$23:$T$82)/SUM($U$23:$U$82))</f>
        <v/>
      </c>
      <c r="E84" s="256" t="n">
        <f aca="false">N13</f>
        <v>19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29.755999975279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100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104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107</v>
      </c>
      <c r="R93" s="9"/>
      <c r="S93" s="215" t="str">
        <f aca="false">INDEX($A$23:$A$82,$S$92)</f>
        <v>DERWEB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conditionalFormatting sqref="AB33">
    <cfRule type="expression" priority="29" aboveAverage="0" equalAverage="0" bottom="0" percent="0" rank="0" text="" dxfId="27">
      <formula>ISTEXT($E33)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2024-03-14T21:52:44Z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