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000" sheetId="1" state="visible" r:id="rId3"/>
  </sheets>
  <definedNames>
    <definedName function="false" hidden="false" localSheetId="0" name="_xlnm.Print_Area" vbProcedure="false">'04010000'!$A$1:$O$82</definedName>
    <definedName function="false" hidden="false" localSheetId="0" name="Cf." vbProcedure="false"/>
    <definedName function="false" hidden="false" localSheetId="0" name="NOM" vbProcedure="false">'04010000'!$H$1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<sst xmlns="http://schemas.openxmlformats.org/spreadsheetml/2006/main" count="130" uniqueCount="118">
  <si>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</si>
  <si>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</si>
  <si>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</si>
  <si>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Joël CARLU, Julien COUSTILLAS, Julien ROBINET</t>
  </si>
  <si>
    <t xml:space="preserve">conforme AFNOR T90-395 oct. 2003</t>
  </si>
  <si>
    <t xml:space="preserve">la Loire</t>
  </si>
  <si>
    <t xml:space="preserve">LOIRE à FEURS</t>
  </si>
  <si>
    <t xml:space="preserve">04010000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</si>
  <si>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</si>
  <si>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</si>
  <si>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</si>
  <si>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</si>
  <si>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</si>
  <si>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</si>
  <si>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</si>
  <si>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</si>
  <si>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</si>
  <si>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ch. lentique</t>
  </si>
  <si>
    <t xml:space="preserve">autre</t>
  </si>
  <si>
    <t xml:space="preserve">niv. trophique:</t>
  </si>
  <si>
    <t xml:space="preserve">fort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</si>
  <si>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</si>
  <si>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</si>
  <si>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</si>
  <si>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</si>
  <si>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</si>
  <si>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</si>
  <si>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</si>
  <si>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</si>
  <si>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</si>
  <si>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</si>
  <si>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</si>
  <si>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</si>
  <si>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</si>
  <si>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</si>
  <si>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</si>
  <si>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</si>
  <si>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</si>
  <si>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</si>
  <si>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</si>
  <si>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</si>
  <si>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</si>
  <si>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</si>
  <si>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</si>
  <si>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</si>
  <si>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</si>
  <si>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</si>
  <si>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</si>
  <si>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</si>
  <si>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</si>
  <si>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</si>
  <si>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</si>
  <si>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</si>
  <si>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</si>
  <si>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</si>
  <si>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</si>
  <si>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</si>
  <si>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</si>
  <si>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(20,8276780565269 %)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</si>
  <si>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</si>
  <si>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</si>
  <si>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</si>
  <si>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</si>
  <si>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</si>
  <si>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</si>
  <si>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</si>
  <si>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</si>
  <si>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</si>
  <si>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</si>
  <si>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</si>
  <si>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</si>
  <si>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</si>
  <si>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</si>
  <si>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</si>
  <si>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</si>
  <si>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</si>
  <si>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</si>
  <si>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</si>
  <si>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DIASPX</t>
  </si>
  <si>
    <t xml:space="preserve">ANASPX</t>
  </si>
  <si>
    <t xml:space="preserve">OSCSPX</t>
  </si>
  <si>
    <t xml:space="preserve">MELSPX</t>
  </si>
  <si>
    <t xml:space="preserve">SPISPX</t>
  </si>
  <si>
    <t xml:space="preserve">newcod</t>
  </si>
  <si>
    <t xml:space="preserve">Nitzschia sp.</t>
  </si>
  <si>
    <t xml:space="preserve">Encyonema sp.</t>
  </si>
  <si>
    <t xml:space="preserve">ULOSPX</t>
  </si>
  <si>
    <t xml:space="preserve">Bulbochaete sp</t>
  </si>
  <si>
    <t xml:space="preserve">Heteroleibleinia sp.</t>
  </si>
  <si>
    <t xml:space="preserve">PHAARU</t>
  </si>
  <si>
    <t xml:space="preserve">RORAMP</t>
  </si>
  <si>
    <t xml:space="preserve">Rorippa sylvestris</t>
  </si>
  <si>
    <t xml:space="preserve">GLEHED</t>
  </si>
  <si>
    <t xml:space="preserve">SPRPOL</t>
  </si>
  <si>
    <t xml:space="preserve">HILSPX</t>
  </si>
  <si>
    <t xml:space="preserve">LEMMIU</t>
  </si>
  <si>
    <t xml:space="preserve">LEMMIN</t>
  </si>
  <si>
    <t xml:space="preserve">RANFLU</t>
  </si>
  <si>
    <t xml:space="preserve">Cf.</t>
  </si>
  <si>
    <t xml:space="preserve">Fragilaria sp.</t>
  </si>
  <si>
    <t xml:space="preserve">LYNSPX</t>
  </si>
  <si>
    <t xml:space="preserve">STISPX</t>
  </si>
  <si>
    <t xml:space="preserve">Jaaginema sp.</t>
  </si>
  <si>
    <t xml:space="preserve">RHISPX</t>
  </si>
  <si>
    <t xml:space="preserve">TETSPX</t>
  </si>
  <si>
    <t xml:space="preserve">OEDSPX</t>
  </si>
  <si>
    <t xml:space="preserve">CLASPX</t>
  </si>
  <si>
    <t xml:space="preserve">MYRSPI</t>
  </si>
  <si>
    <t xml:space="preserve">PHOSPX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</si>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</sst>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41135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9.4</v>
      </c>
      <c r="M5" s="52"/>
      <c r="N5" s="53"/>
      <c r="O5" s="54" t="n">
        <v>9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95</v>
      </c>
      <c r="C7" s="66" t="n">
        <v>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26</v>
      </c>
      <c r="C9" s="85" t="n">
        <v>22</v>
      </c>
      <c r="D9" s="86"/>
      <c r="E9" s="86"/>
      <c r="F9" s="87" t="n">
        <f aca="false">($B9*$B$7+$C9*$C$7)/100</f>
        <v>25.8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29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20.2857137620449</v>
      </c>
      <c r="C20" s="164" t="n">
        <f aca="false">SUM(C23:C82)</f>
        <v>31.1249996516854</v>
      </c>
      <c r="D20" s="165"/>
      <c r="E20" s="166" t="s">
        <v>52</v>
      </c>
      <c r="F20" s="167" t="n">
        <f aca="false">($B20*$B$7+$C20*$C$7)/100</f>
        <v>20.8276780565269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19.2714280739427</v>
      </c>
      <c r="C21" s="177" t="n">
        <f aca="false">C20*C7/100</f>
        <v>1.55624998258427</v>
      </c>
      <c r="D21" s="109" t="str">
        <f aca="false">IF(F21=0,"",IF((ABS(F21-F19))&gt;(0.2*F21),CONCATENATE(" rec. par taxa (",F21," %) supérieur à 20 % !"),""))</f>
        <v> rec. par taxa (20,8276780565269 %)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20.8276780565269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0.538461565971375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0.0269230782985687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2</v>
      </c>
      <c r="W23" s="217"/>
      <c r="X23" s="217"/>
      <c r="Y23" s="215" t="str">
        <f aca="false">IF(A23="new.cod","NEWCOD",IF(AND((Z23=""),ISTEXT(A23)),A23,IF(Z23="","",INDEX(,Z23))))</f>
        <v>DIASPX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0.272727280855179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0.0136363640427589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ANASPX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0.37662336230278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0.018831168115139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1</v>
      </c>
      <c r="W25" s="217"/>
      <c r="Y25" s="215" t="str">
        <f aca="false">IF(A25="new.cod","NEWCOD",IF(AND((Z25=""),ISTEXT(A25)),A25,IF(Z25="","",INDEX(,Z25))))</f>
        <v>OSCSPX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0.882867157459259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0.044143357872963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1</v>
      </c>
      <c r="W26" s="217"/>
      <c r="Y26" s="215" t="str">
        <f aca="false">IF(A26="new.cod","NEWCOD",IF(AND((Z26=""),ISTEXT(A26)),A26,IF(Z26="","",INDEX(,Z26))))</f>
        <v>MELSPX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</v>
      </c>
      <c r="C27" s="222" t="n">
        <v>2.31818175315857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0.115909087657928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SPISPX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</v>
      </c>
      <c r="C28" s="222" t="n">
        <v>3.86363625526428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0.193181812763214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>No</v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>newcod</v>
      </c>
      <c r="Z28" s="9" t="str">
        <f aca="false">IF(ISERROR(MATCH(A28,,0)),IF(ISERROR(MATCH(A28,,0)),"",(MATCH(A28,,0))),(MATCH(A28,,0)))</f>
        <v/>
      </c>
      <c r="AA28" s="218"/>
      <c r="AB28" s="220" t="s">
        <v>84</v>
      </c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83</v>
      </c>
      <c r="B29" s="221" t="n">
        <v>0</v>
      </c>
      <c r="C29" s="222" t="n">
        <v>3.86363625526428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0.193181812763214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>No</v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newcod</v>
      </c>
      <c r="Z29" s="9" t="str">
        <f aca="false">IF(ISERROR(MATCH(A29,,0)),IF(ISERROR(MATCH(A29,,0)),"",(MATCH(A29,,0))),(MATCH(A29,,0)))</f>
        <v/>
      </c>
      <c r="AA29" s="218"/>
      <c r="AB29" s="220" t="s">
        <v>85</v>
      </c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</v>
      </c>
      <c r="C30" s="222" t="n">
        <v>0.557692289352417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0.0278846144676208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1</v>
      </c>
      <c r="W30" s="217"/>
      <c r="Y30" s="215" t="str">
        <f aca="false">IF(A30="new.cod","NEWCOD",IF(AND((Z30=""),ISTEXT(A30)),A30,IF(Z30="","",INDEX(,Z30))))</f>
        <v>ULOSPX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83</v>
      </c>
      <c r="B31" s="221" t="n">
        <v>0</v>
      </c>
      <c r="C31" s="222" t="n">
        <v>0.0192307699471712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0.000961538497358561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>No</v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>newcod</v>
      </c>
      <c r="Z31" s="9" t="str">
        <f aca="false">IF(ISERROR(MATCH(A31,,0)),IF(ISERROR(MATCH(A31,,0)),"",(MATCH(A31,,0))),(MATCH(A31,,0)))</f>
        <v/>
      </c>
      <c r="AA31" s="218"/>
      <c r="AB31" s="220" t="s">
        <v>87</v>
      </c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83</v>
      </c>
      <c r="B32" s="221" t="n">
        <v>0</v>
      </c>
      <c r="C32" s="222" t="n">
        <v>0.0192307699471712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0.000961538497358561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>No</v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>newcod</v>
      </c>
      <c r="Z32" s="9" t="str">
        <f aca="false">IF(ISERROR(MATCH(A32,,0)),IF(ISERROR(MATCH(A32,,0)),"",(MATCH(A32,,0))),(MATCH(A32,,0)))</f>
        <v/>
      </c>
      <c r="AA32" s="218"/>
      <c r="AB32" s="220" t="s">
        <v>88</v>
      </c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</v>
      </c>
      <c r="C33" s="222" t="n">
        <v>1.89999997615814</v>
      </c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0.0949999988079071</v>
      </c>
      <c r="G33" s="226" t="str">
        <f aca="false">IF(A33="","",IF(ISERROR(VLOOKUP($A33,,13,0)),IF(ISERROR(VLOOKUP($A33,,12,0)),"    -",VLOOKUP($A33,,12,0)),VLOOKUP($A33,,13,0)))</f>
        <v>    -</v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1</v>
      </c>
      <c r="W33" s="217"/>
      <c r="Y33" s="215" t="str">
        <f aca="false">IF(A33="new.cod","NEWCOD",IF(AND((Z33=""),ISTEXT(A33)),A33,IF(Z33="","",INDEX(,Z33))))</f>
        <v>PHAARU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</v>
      </c>
      <c r="C34" s="222" t="n">
        <v>0.00999999977648258</v>
      </c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0.000499999988824129</v>
      </c>
      <c r="G34" s="226" t="str">
        <f aca="false">IF(A34="","",IF(ISERROR(VLOOKUP($A34,,13,0)),IF(ISERROR(VLOOKUP($A34,,12,0)),"    -",VLOOKUP($A34,,12,0)),VLOOKUP($A34,,13,0)))</f>
        <v>    -</v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1</v>
      </c>
      <c r="W34" s="217"/>
      <c r="Y34" s="215" t="str">
        <f aca="false">IF(A34="new.cod","NEWCOD",IF(AND((Z34=""),ISTEXT(A34)),A34,IF(Z34="","",INDEX(,Z34))))</f>
        <v>RORAMP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n">
        <f aca="false">IF(A34="","",1)</f>
        <v>1</v>
      </c>
    </row>
    <row r="35" customFormat="false" ht="12.75" hidden="false" customHeight="false" outlineLevel="0" collapsed="false">
      <c r="A35" s="220" t="s">
        <v>83</v>
      </c>
      <c r="B35" s="221" t="n">
        <v>0</v>
      </c>
      <c r="C35" s="222" t="n">
        <v>0.00999999977648258</v>
      </c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0.000499999988824129</v>
      </c>
      <c r="G35" s="226" t="str">
        <f aca="false">IF(A35="","",IF(ISERROR(VLOOKUP($A35,,13,0)),IF(ISERROR(VLOOKUP($A35,,12,0)),"    -",VLOOKUP($A35,,12,0)),VLOOKUP($A35,,13,0)))</f>
        <v>    -</v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>No</v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>newcod</v>
      </c>
      <c r="Z35" s="9" t="str">
        <f aca="false">IF(ISERROR(MATCH(A35,,0)),IF(ISERROR(MATCH(A35,,0)),"",(MATCH(A35,,0))),(MATCH(A35,,0)))</f>
        <v/>
      </c>
      <c r="AA35" s="218"/>
      <c r="AB35" s="220" t="s">
        <v>91</v>
      </c>
      <c r="AC35" s="219"/>
      <c r="BC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</v>
      </c>
      <c r="C36" s="222" t="n">
        <v>0.00999999977648258</v>
      </c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0.000499999988824129</v>
      </c>
      <c r="G36" s="226" t="str">
        <f aca="false">IF(A36="","",IF(ISERROR(VLOOKUP($A36,,13,0)),IF(ISERROR(VLOOKUP($A36,,12,0)),"    -",VLOOKUP($A36,,12,0)),VLOOKUP($A36,,13,0)))</f>
        <v>    -</v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>GLEHED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</v>
      </c>
      <c r="C37" s="222" t="n">
        <v>0.00999999977648258</v>
      </c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0.000499999988824129</v>
      </c>
      <c r="G37" s="226" t="str">
        <f aca="false">IF(A37="","",IF(ISERROR(VLOOKUP($A37,,13,0)),IF(ISERROR(VLOOKUP($A37,,12,0)),"    -",VLOOKUP($A37,,12,0)),VLOOKUP($A37,,13,0)))</f>
        <v>    -</v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2</v>
      </c>
      <c r="W37" s="217"/>
      <c r="Y37" s="215" t="str">
        <f aca="false">IF(A37="new.cod","NEWCOD",IF(AND((Z37=""),ISTEXT(A37)),A37,IF(Z37="","",INDEX(,Z37))))</f>
        <v>SPRPOL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</v>
      </c>
      <c r="C38" s="222" t="n">
        <v>0.00999999977648258</v>
      </c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0.000499999988824129</v>
      </c>
      <c r="G38" s="226" t="str">
        <f aca="false">IF(A38="","",IF(ISERROR(VLOOKUP($A38,,13,0)),IF(ISERROR(VLOOKUP($A38,,12,0)),"    -",VLOOKUP($A38,,12,0)),VLOOKUP($A38,,13,0)))</f>
        <v>    -</v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2</v>
      </c>
      <c r="W38" s="217"/>
      <c r="Y38" s="215" t="str">
        <f aca="false">IF(A38="new.cod","NEWCOD",IF(AND((Z38=""),ISTEXT(A38)),A38,IF(Z38="","",INDEX(,Z38))))</f>
        <v>HILSPX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n">
        <f aca="false">IF(A38="","",1)</f>
        <v>1</v>
      </c>
    </row>
    <row r="39" customFormat="false" ht="12.75" hidden="false" customHeight="false" outlineLevel="0" collapsed="false">
      <c r="A39" s="220" t="s">
        <v>95</v>
      </c>
      <c r="B39" s="221" t="n">
        <v>0</v>
      </c>
      <c r="C39" s="222" t="n">
        <v>0.00999999977648258</v>
      </c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0.000499999988824129</v>
      </c>
      <c r="G39" s="226" t="str">
        <f aca="false">IF(A39="","",IF(ISERROR(VLOOKUP($A39,,13,0)),IF(ISERROR(VLOOKUP($A39,,12,0)),"    -",VLOOKUP($A39,,12,0)),VLOOKUP($A39,,13,0)))</f>
        <v>    -</v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>LEMMIU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</v>
      </c>
      <c r="C40" s="222" t="n">
        <v>0.00999999977648258</v>
      </c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0.000499999988824129</v>
      </c>
      <c r="G40" s="226" t="str">
        <f aca="false">IF(A40="","",IF(ISERROR(VLOOKUP($A40,,13,0)),IF(ISERROR(VLOOKUP($A40,,12,0)),"    -",VLOOKUP($A40,,12,0)),VLOOKUP($A40,,13,0)))</f>
        <v>    -</v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1</v>
      </c>
      <c r="W40" s="217"/>
      <c r="Y40" s="215" t="str">
        <f aca="false">IF(A40="new.cod","NEWCOD",IF(AND((Z40=""),ISTEXT(A40)),A40,IF(Z40="","",INDEX(,Z40))))</f>
        <v>LEMMIN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n">
        <f aca="false">IF(A40="","",1)</f>
        <v>1</v>
      </c>
    </row>
    <row r="41" customFormat="false" ht="12.75" hidden="false" customHeight="false" outlineLevel="0" collapsed="false">
      <c r="A41" s="220" t="s">
        <v>97</v>
      </c>
      <c r="B41" s="221" t="n">
        <v>0.28571429848671</v>
      </c>
      <c r="C41" s="222" t="n">
        <v>3</v>
      </c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0.421428583562374</v>
      </c>
      <c r="G41" s="226" t="str">
        <f aca="false">IF(A41="","",IF(ISERROR(VLOOKUP($A41,,13,0)),IF(ISERROR(VLOOKUP($A41,,12,0)),"    -",VLOOKUP($A41,,12,0)),VLOOKUP($A41,,13,0)))</f>
        <v>    -</v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8"/>
      <c r="M41" s="228"/>
      <c r="N41" s="228"/>
      <c r="O41" s="213" t="s">
        <v>98</v>
      </c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4</v>
      </c>
      <c r="W41" s="217"/>
      <c r="Y41" s="215" t="str">
        <f aca="false">IF(A41="new.cod","NEWCOD",IF(AND((Z41=""),ISTEXT(A41)),A41,IF(Z41="","",INDEX(,Z41))))</f>
        <v>RANFLU</v>
      </c>
      <c r="Z41" s="9" t="str">
        <f aca="false">IF(ISERROR(MATCH(A41,,0)),IF(ISERROR(MATCH(A41,,0)),"",(MATCH(A41,,0))),(MATCH(A41,,0)))</f>
        <v/>
      </c>
      <c r="AA41" s="218" t="s">
        <v>98</v>
      </c>
      <c r="AB41" s="219"/>
      <c r="AC41" s="219"/>
      <c r="BC41" s="9" t="n">
        <f aca="false">IF(A41="","",1)</f>
        <v>1</v>
      </c>
    </row>
    <row r="42" customFormat="false" ht="12.75" hidden="false" customHeight="false" outlineLevel="0" collapsed="false">
      <c r="A42" s="220" t="s">
        <v>83</v>
      </c>
      <c r="B42" s="221" t="n">
        <v>0.523809611797333</v>
      </c>
      <c r="C42" s="222" t="n">
        <v>3.98863625526428</v>
      </c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0.69705094397068</v>
      </c>
      <c r="G42" s="226" t="str">
        <f aca="false">IF(A42="","",IF(ISERROR(VLOOKUP($A42,,13,0)),IF(ISERROR(VLOOKUP($A42,,12,0)),"    -",VLOOKUP($A42,,12,0)),VLOOKUP($A42,,13,0)))</f>
        <v>    -</v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>No</v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>newcod</v>
      </c>
      <c r="Z42" s="9" t="str">
        <f aca="false">IF(ISERROR(MATCH(A42,,0)),IF(ISERROR(MATCH(A42,,0)),"",(MATCH(A42,,0))),(MATCH(A42,,0)))</f>
        <v/>
      </c>
      <c r="AA42" s="218"/>
      <c r="AB42" s="220" t="s">
        <v>99</v>
      </c>
      <c r="AC42" s="219"/>
      <c r="BC42" s="9" t="n">
        <f aca="false">IF(A42="","",1)</f>
        <v>1</v>
      </c>
    </row>
    <row r="43" customFormat="false" ht="12.75" hidden="false" customHeight="false" outlineLevel="0" collapsed="false">
      <c r="A43" s="220" t="s">
        <v>100</v>
      </c>
      <c r="B43" s="221" t="n">
        <v>1.04761898517609</v>
      </c>
      <c r="C43" s="222" t="n">
        <v>0.25</v>
      </c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1.00773803591728</v>
      </c>
      <c r="G43" s="226" t="str">
        <f aca="false">IF(A43="","",IF(ISERROR(VLOOKUP($A43,,13,0)),IF(ISERROR(VLOOKUP($A43,,12,0)),"    -",VLOOKUP($A43,,12,0)),VLOOKUP($A43,,13,0)))</f>
        <v>    -</v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6</v>
      </c>
      <c r="W43" s="217"/>
      <c r="Y43" s="215" t="str">
        <f aca="false">IF(A43="new.cod","NEWCOD",IF(AND((Z43=""),ISTEXT(A43)),A43,IF(Z43="","",INDEX(,Z43))))</f>
        <v>LYNSPX</v>
      </c>
      <c r="Z43" s="9" t="str">
        <f aca="false">IF(ISERROR(MATCH(A43,,0)),IF(ISERROR(MATCH(A43,,0)),"",(MATCH(A43,,0))),(MATCH(A43,,0)))</f>
        <v/>
      </c>
      <c r="AA43" s="218"/>
      <c r="AB43" s="220"/>
      <c r="AC43" s="219"/>
      <c r="BC43" s="9" t="n">
        <f aca="false">IF(A43="","",1)</f>
        <v>1</v>
      </c>
    </row>
    <row r="44" customFormat="false" ht="12.75" hidden="false" customHeight="false" outlineLevel="0" collapsed="false">
      <c r="A44" s="220" t="s">
        <v>101</v>
      </c>
      <c r="B44" s="221" t="n">
        <v>1.22751295566559</v>
      </c>
      <c r="C44" s="222" t="n">
        <v>0</v>
      </c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1.16613730788231</v>
      </c>
      <c r="G44" s="226" t="str">
        <f aca="false">IF(A44="","",IF(ISERROR(VLOOKUP($A44,,13,0)),IF(ISERROR(VLOOKUP($A44,,12,0)),"    -",VLOOKUP($A44,,12,0)),VLOOKUP($A44,,13,0)))</f>
        <v>    -</v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6</v>
      </c>
      <c r="W44" s="217"/>
      <c r="Y44" s="215" t="str">
        <f aca="false">IF(A44="new.cod","NEWCOD",IF(AND((Z44=""),ISTEXT(A44)),A44,IF(Z44="","",INDEX(,Z44))))</f>
        <v>STISPX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n">
        <f aca="false">IF(A44="","",1)</f>
        <v>1</v>
      </c>
    </row>
    <row r="45" customFormat="false" ht="12.75" hidden="false" customHeight="false" outlineLevel="0" collapsed="false">
      <c r="A45" s="220" t="s">
        <v>83</v>
      </c>
      <c r="B45" s="221" t="n">
        <v>1.22751295566559</v>
      </c>
      <c r="C45" s="222" t="n">
        <v>0.649350643157959</v>
      </c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1.19860484004021</v>
      </c>
      <c r="G45" s="226" t="str">
        <f aca="false">IF(A45="","",IF(ISERROR(VLOOKUP($A45,,13,0)),IF(ISERROR(VLOOKUP($A45,,12,0)),"    -",VLOOKUP($A45,,12,0)),VLOOKUP($A45,,13,0)))</f>
        <v>    -</v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8"/>
      <c r="M45" s="228"/>
      <c r="N45" s="228"/>
      <c r="O45" s="213" t="s">
        <v>98</v>
      </c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>No</v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>newcod</v>
      </c>
      <c r="Z45" s="9" t="str">
        <f aca="false">IF(ISERROR(MATCH(A45,,0)),IF(ISERROR(MATCH(A45,,0)),"",(MATCH(A45,,0))),(MATCH(A45,,0)))</f>
        <v/>
      </c>
      <c r="AA45" s="218" t="s">
        <v>98</v>
      </c>
      <c r="AB45" s="220" t="s">
        <v>102</v>
      </c>
      <c r="AC45" s="219"/>
      <c r="BC45" s="9" t="n">
        <f aca="false">IF(A45="","",1)</f>
        <v>1</v>
      </c>
    </row>
    <row r="46" customFormat="false" ht="12.75" hidden="false" customHeight="false" outlineLevel="0" collapsed="false">
      <c r="A46" s="220" t="s">
        <v>103</v>
      </c>
      <c r="B46" s="221" t="n">
        <v>1.39881002902985</v>
      </c>
      <c r="C46" s="222" t="n">
        <v>2.5</v>
      </c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1.45386952757835</v>
      </c>
      <c r="G46" s="226" t="str">
        <f aca="false">IF(A46="","",IF(ISERROR(VLOOKUP($A46,,13,0)),IF(ISERROR(VLOOKUP($A46,,12,0)),"    -",VLOOKUP($A46,,12,0)),VLOOKUP($A46,,13,0)))</f>
        <v>    -</v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6</v>
      </c>
      <c r="W46" s="217"/>
      <c r="Y46" s="215" t="str">
        <f aca="false">IF(A46="new.cod","NEWCOD",IF(AND((Z46=""),ISTEXT(A46)),A46,IF(Z46="","",INDEX(,Z46))))</f>
        <v>RHISPX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n">
        <f aca="false">IF(A46="","",1)</f>
        <v>1</v>
      </c>
    </row>
    <row r="47" customFormat="false" ht="12.75" hidden="false" customHeight="false" outlineLevel="0" collapsed="false">
      <c r="A47" s="220" t="s">
        <v>104</v>
      </c>
      <c r="B47" s="221" t="n">
        <v>1.47618997097015</v>
      </c>
      <c r="C47" s="222" t="n">
        <v>0</v>
      </c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1.40238047242165</v>
      </c>
      <c r="G47" s="226" t="str">
        <f aca="false">IF(A47="","",IF(ISERROR(VLOOKUP($A47,,13,0)),IF(ISERROR(VLOOKUP($A47,,12,0)),"    -",VLOOKUP($A47,,12,0)),VLOOKUP($A47,,13,0)))</f>
        <v>    -</v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>code non répertorié ou synonyme</v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3</v>
      </c>
      <c r="W47" s="217"/>
      <c r="Y47" s="215" t="str">
        <f aca="false">IF(A47="new.cod","NEWCOD",IF(AND((Z47=""),ISTEXT(A47)),A47,IF(Z47="","",INDEX(,Z47))))</f>
        <v>TETSPX</v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n">
        <f aca="false">IF(A47="","",1)</f>
        <v>1</v>
      </c>
    </row>
    <row r="48" customFormat="false" ht="12.75" hidden="false" customHeight="false" outlineLevel="0" collapsed="false">
      <c r="A48" s="220" t="s">
        <v>105</v>
      </c>
      <c r="B48" s="221" t="n">
        <v>1.66997301578522</v>
      </c>
      <c r="C48" s="222" t="n">
        <v>1.89772725105286</v>
      </c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1.6813607275486</v>
      </c>
      <c r="G48" s="226" t="str">
        <f aca="false">IF(A48="","",IF(ISERROR(VLOOKUP($A48,,13,0)),IF(ISERROR(VLOOKUP($A48,,12,0)),"    -",VLOOKUP($A48,,12,0)),VLOOKUP($A48,,13,0)))</f>
        <v>    -</v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>code non répertorié ou synonyme</v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6</v>
      </c>
      <c r="W48" s="217"/>
      <c r="Y48" s="215" t="str">
        <f aca="false">IF(A48="new.cod","NEWCOD",IF(AND((Z48=""),ISTEXT(A48)),A48,IF(Z48="","",INDEX(,Z48))))</f>
        <v>OEDSPX</v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n">
        <f aca="false">IF(A48="","",1)</f>
        <v>1</v>
      </c>
    </row>
    <row r="49" customFormat="false" ht="12.75" hidden="false" customHeight="false" outlineLevel="0" collapsed="false">
      <c r="A49" s="220" t="s">
        <v>106</v>
      </c>
      <c r="B49" s="221" t="n">
        <v>2.09523797035217</v>
      </c>
      <c r="C49" s="222" t="n">
        <v>0.596153855323792</v>
      </c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2.02028376460075</v>
      </c>
      <c r="G49" s="226" t="str">
        <f aca="false">IF(A49="","",IF(ISERROR(VLOOKUP($A49,,13,0)),IF(ISERROR(VLOOKUP($A49,,12,0)),"    -",VLOOKUP($A49,,12,0)),VLOOKUP($A49,,13,0)))</f>
        <v>    -</v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>code non répertorié ou synonyme</v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3</v>
      </c>
      <c r="W49" s="217"/>
      <c r="Y49" s="215" t="str">
        <f aca="false">IF(A49="new.cod","NEWCOD",IF(AND((Z49=""),ISTEXT(A49)),A49,IF(Z49="","",INDEX(,Z49))))</f>
        <v>CLASPX</v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n">
        <f aca="false">IF(A49="","",1)</f>
        <v>1</v>
      </c>
    </row>
    <row r="50" customFormat="false" ht="12.75" hidden="false" customHeight="false" outlineLevel="0" collapsed="false">
      <c r="A50" s="220" t="s">
        <v>107</v>
      </c>
      <c r="B50" s="221" t="n">
        <v>2.61904811859131</v>
      </c>
      <c r="C50" s="222" t="n">
        <v>0.405000001192093</v>
      </c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2.50834571272135</v>
      </c>
      <c r="G50" s="226" t="str">
        <f aca="false">IF(A50="","",IF(ISERROR(VLOOKUP($A50,,13,0)),IF(ISERROR(VLOOKUP($A50,,12,0)),"    -",VLOOKUP($A50,,12,0)),VLOOKUP($A50,,13,0)))</f>
        <v>    -</v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>code non répertorié ou synonyme</v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6</v>
      </c>
      <c r="W50" s="217"/>
      <c r="Y50" s="215" t="str">
        <f aca="false">IF(A50="new.cod","NEWCOD",IF(AND((Z50=""),ISTEXT(A50)),A50,IF(Z50="","",INDEX(,Z50))))</f>
        <v>MYRSPI</v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n">
        <f aca="false">IF(A50="","",1)</f>
        <v>1</v>
      </c>
    </row>
    <row r="51" customFormat="false" ht="12.75" hidden="false" customHeight="false" outlineLevel="0" collapsed="false">
      <c r="A51" s="220" t="s">
        <v>108</v>
      </c>
      <c r="B51" s="221" t="n">
        <v>6.7142858505249</v>
      </c>
      <c r="C51" s="222" t="n">
        <v>3.15584421157837</v>
      </c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6.53636376857758</v>
      </c>
      <c r="G51" s="226" t="str">
        <f aca="false">IF(A51="","",IF(ISERROR(VLOOKUP($A51,,13,0)),IF(ISERROR(VLOOKUP($A51,,12,0)),"    -",VLOOKUP($A51,,12,0)),VLOOKUP($A51,,13,0)))</f>
        <v>    -</v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>code non répertorié ou synonyme</v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6</v>
      </c>
      <c r="W51" s="217"/>
      <c r="Y51" s="215" t="str">
        <f aca="false">IF(A51="new.cod","NEWCOD",IF(AND((Z51=""),ISTEXT(A51)),A51,IF(Z51="","",INDEX(,Z51))))</f>
        <v>PHOSPX</v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n">
        <f aca="false">IF(A51="","",1)</f>
        <v>1</v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109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la Loire</v>
      </c>
      <c r="B84" s="253" t="str">
        <f aca="false">C3</f>
        <v>LOIRE à FEURS</v>
      </c>
      <c r="C84" s="254" t="n">
        <f aca="false">A4</f>
        <v>41135</v>
      </c>
      <c r="D84" s="255" t="str">
        <f aca="false">IF(ISERROR(SUM($T$23:$T$82)/SUM($U$23:$U$82)),"",SUM($T$23:$T$82)/SUM($U$23:$U$82))</f>
        <v/>
      </c>
      <c r="E84" s="256" t="n">
        <f aca="false">N13</f>
        <v>29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20.8276780565269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110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111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112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113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114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115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116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117</v>
      </c>
      <c r="R93" s="9"/>
      <c r="S93" s="215" t="str">
        <f aca="false">INDEX($A$23:$A$82,$S$92)</f>
        <v>DIASPX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8:AB29">
    <cfRule type="expression" priority="28" aboveAverage="0" equalAverage="0" bottom="0" percent="0" rank="0" text="" dxfId="26">
      <formula>ISTEXT($E28)</formula>
    </cfRule>
  </conditionalFormatting>
  <conditionalFormatting sqref="AB31:AB32">
    <cfRule type="expression" priority="29" aboveAverage="0" equalAverage="0" bottom="0" percent="0" rank="0" text="" dxfId="27">
      <formula>ISTEXT($E31)</formula>
    </cfRule>
  </conditionalFormatting>
  <conditionalFormatting sqref="AB35">
    <cfRule type="expression" priority="30" aboveAverage="0" equalAverage="0" bottom="0" percent="0" rank="0" text="" dxfId="28">
      <formula>ISTEXT($E35)</formula>
    </cfRule>
  </conditionalFormatting>
  <conditionalFormatting sqref="AB42:AB43">
    <cfRule type="expression" priority="31" aboveAverage="0" equalAverage="0" bottom="0" percent="0" rank="0" text="" dxfId="29">
      <formula>ISTEXT($E42)</formula>
    </cfRule>
  </conditionalFormatting>
  <conditionalFormatting sqref="AB45">
    <cfRule type="expression" priority="32" aboveAverage="0" equalAverage="0" bottom="0" percent="0" rank="0" text="" dxfId="30">
      <formula>ISTEXT($E45)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2024-03-14T21:59:16Z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