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78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'04010780'!$A$1:$O$82</definedName>
    <definedName function="false" hidden="false" localSheetId="0" name="Excel_BuiltIn__FilterDatabase" vbProcedure="false">'04010780'!$A$23:$J$84</definedName>
    <definedName function="false" hidden="false" localSheetId="0" name="NOM" vbProcedure="false">'04010780'!$H$1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<sst xmlns="http://schemas.openxmlformats.org/spreadsheetml/2006/main" count="113" uniqueCount="106">
  <si>
    <t xml:space="preserve">Relevés floristiques aquatiques - IBMR</t>
  </si>
  <si>
    <t xml:space="preserve">Formulaire modèle GIS Macrophytes v 3.3 - novembre 2013  </t>
  </si>
  <si>
    <t xml:space="preserve">AQUABIO</t>
  </si>
  <si>
    <t xml:space="preserve">Juliette MARTIN, Laetitia BLANCHARD</t>
  </si>
  <si>
    <t xml:space="preserve">conforme AFNOR T90-395 oct. 2003</t>
  </si>
  <si>
    <t xml:space="preserve">le Vizezy</t>
  </si>
  <si>
    <t xml:space="preserve">VIZEZY À ESSERTINES-EN-CHATELNEUF</t>
  </si>
  <si>
    <t xml:space="preserve">04010780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</si>
  <si>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</si>
  <si>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</si>
  <si>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</si>
  <si>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</si>
  <si>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</si>
  <si>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</si>
  <si>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</si>
  <si>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</si>
  <si>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</si>
  <si>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</si>
  <si>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autre</t>
  </si>
  <si>
    <t xml:space="preserve">pl. courant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</si>
  <si>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</si>
  <si>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</si>
  <si>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</si>
  <si>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</si>
  <si>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</si>
  <si>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</si>
  <si>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</si>
  <si>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</si>
  <si>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</si>
  <si>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</si>
  <si>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</si>
  <si>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</si>
  <si>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</si>
  <si>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</si>
  <si>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</si>
  <si>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</si>
  <si>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</si>
  <si>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</si>
  <si>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</si>
  <si>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</si>
  <si>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</si>
  <si>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</si>
  <si>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</si>
  <si>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</si>
  <si>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</si>
  <si>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</si>
  <si>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</si>
  <si>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</si>
  <si>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</si>
  <si>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</si>
  <si>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</si>
  <si>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</si>
  <si>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</si>
  <si>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</si>
  <si>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</si>
  <si>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</si>
  <si>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</si>
  <si>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</si>
  <si>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</si>
  <si>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(18,4374000027403 %)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</si>
  <si>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</si>
  <si>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</si>
  <si>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</si>
  <si>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</si>
  <si>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</si>
  <si>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</si>
  <si>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</si>
  <si>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</si>
  <si>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</si>
  <si>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</si>
  <si>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</si>
  <si>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</si>
  <si>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</si>
  <si>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</si>
  <si>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</si>
  <si>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</si>
  <si>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</si>
  <si>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</si>
  <si>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</si>
  <si>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VERBEC</t>
  </si>
  <si>
    <t xml:space="preserve">FISCRA</t>
  </si>
  <si>
    <t xml:space="preserve">PHOSPX</t>
  </si>
  <si>
    <t xml:space="preserve">BRARIV</t>
  </si>
  <si>
    <t xml:space="preserve">CHIPOL</t>
  </si>
  <si>
    <t xml:space="preserve">THAALO</t>
  </si>
  <si>
    <t xml:space="preserve">BATSPX</t>
  </si>
  <si>
    <t xml:space="preserve">DERWEB</t>
  </si>
  <si>
    <t xml:space="preserve">FONSQU</t>
  </si>
  <si>
    <t xml:space="preserve">SCAUND</t>
  </si>
  <si>
    <t xml:space="preserve">CAMSPX</t>
  </si>
  <si>
    <t xml:space="preserve">EPIPAR</t>
  </si>
  <si>
    <t xml:space="preserve">Cf.</t>
  </si>
  <si>
    <t xml:space="preserve">NEWCOD</t>
  </si>
  <si>
    <t xml:space="preserve">Lysimachia tenella</t>
  </si>
  <si>
    <t xml:space="preserve">Chamaeiphon sp.</t>
  </si>
  <si>
    <t xml:space="preserve">Paralemanea sp.</t>
  </si>
  <si>
    <t xml:space="preserve">RANREP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</si>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</sst>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41900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14.5</v>
      </c>
      <c r="M5" s="52"/>
      <c r="N5" s="53" t="s">
        <v>16</v>
      </c>
      <c r="O5" s="54" t="n">
        <v>14.9545454545455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78</v>
      </c>
      <c r="C7" s="66" t="n">
        <v>22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20</v>
      </c>
      <c r="C9" s="86" t="n">
        <v>4</v>
      </c>
      <c r="D9" s="87"/>
      <c r="E9" s="87"/>
      <c r="F9" s="88" t="n">
        <f aca="false">($B9*$B$7+$C9*$C$7)/100</f>
        <v>16.48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17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22.4700000043958</v>
      </c>
      <c r="C20" s="165" t="n">
        <f aca="false">SUM(C23:C82)</f>
        <v>4.13999999687076</v>
      </c>
      <c r="D20" s="166"/>
      <c r="E20" s="167" t="s">
        <v>53</v>
      </c>
      <c r="F20" s="168" t="n">
        <f aca="false">($B20*$B$7+$C20*$C$7)/100</f>
        <v>18.4374000027403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17.5266000034288</v>
      </c>
      <c r="C21" s="178" t="n">
        <f aca="false">C20*C7/100</f>
        <v>0.910799999311566</v>
      </c>
      <c r="D21" s="110" t="str">
        <f aca="false">IF(F21=0,"",IF((ABS(F21-F19))&gt;(0.2*F21),CONCATENATE(" rec. par taxa (",F21," %) supérieur à 20 % !"),""))</f>
        <v> rec. par taxa (18,4374000027403 %)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18.4374000027403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0.00219999995082617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VERBEC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FISCRA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16</v>
      </c>
      <c r="B25" s="221" t="n">
        <v>22</v>
      </c>
      <c r="C25" s="222" t="n">
        <v>4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18.04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RHYRIP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0.00999999977648258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PHOSPX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0.100000001490116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0.0802000011131167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IF(A27="new.cod","NEWCOD",IF(AND((Z27=""),ISTEXT(A27)),A27,IF(Z27="","",INDEX(,Z27))))</f>
        <v>BRARIV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CHIPOL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0.00999999977648258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IF(A29="new.cod","NEWCOD",IF(AND((Z29=""),ISTEXT(A29)),A29,IF(Z29="","",INDEX(,Z29))))</f>
        <v>THAALO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0.00219999995082617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27"/>
      <c r="Y30" s="215" t="str">
        <f aca="false">IF(A30="new.cod","NEWCOD",IF(AND((Z30=""),ISTEXT(A30)),A30,IF(Z30="","",INDEX(,Z30))))</f>
        <v>BATSPX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0.00219999995082617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DERWEB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0.00999999977648258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0.00779999982565641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FONSQU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0.100000001490116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0.0802000011131167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SCAUND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0.00219999995082617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CAMSPX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0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0.00219999995082617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 t="s">
        <v>91</v>
      </c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EPIPAR</v>
      </c>
      <c r="Z35" s="9" t="str">
        <f aca="false">IF(ISERROR(MATCH(A35,,0)),IF(ISERROR(MATCH(A35,,0)),"",(MATCH(A35,,0))),(MATCH(A35,,0)))</f>
        <v/>
      </c>
      <c r="AA35" s="218" t="s">
        <v>91</v>
      </c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0.00219999995082617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Lysimachia tenella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>No</v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NEWCOD</v>
      </c>
      <c r="Z36" s="9" t="str">
        <f aca="false">IF(ISERROR(MATCH(A36,,0)),IF(ISERROR(MATCH(A36,,0)),"",(MATCH(A36,,0))),(MATCH(A36,,0)))</f>
        <v/>
      </c>
      <c r="AA36" s="218"/>
      <c r="AB36" s="219" t="s">
        <v>93</v>
      </c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92</v>
      </c>
      <c r="B37" s="221" t="n">
        <v>0.00999999977648258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0.00999999977648258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Chamaeiphon sp.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>No</v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X37" s="217"/>
      <c r="Y37" s="215" t="str">
        <f aca="false">IF(A37="new.cod","NEWCOD",IF(AND((Z37=""),ISTEXT(A37)),A37,IF(Z37="","",INDEX(,Z37))))</f>
        <v>NEWCOD</v>
      </c>
      <c r="Z37" s="9" t="str">
        <f aca="false">IF(ISERROR(MATCH(A37,,0)),IF(ISERROR(MATCH(A37,,0)),"",(MATCH(A37,,0))),(MATCH(A37,,0)))</f>
        <v/>
      </c>
      <c r="AA37" s="218"/>
      <c r="AB37" s="219" t="s">
        <v>94</v>
      </c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92</v>
      </c>
      <c r="B38" s="221" t="n">
        <v>0.200000002980232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0.158200002275407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Paralemanea sp.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>No</v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NEWCOD</v>
      </c>
      <c r="Z38" s="9" t="str">
        <f aca="false">IF(ISERROR(MATCH(A38,,0)),IF(ISERROR(MATCH(A38,,0)),"",(MATCH(A38,,0))),(MATCH(A38,,0)))</f>
        <v/>
      </c>
      <c r="AA38" s="218"/>
      <c r="AB38" s="219" t="s">
        <v>95</v>
      </c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96</v>
      </c>
      <c r="B39" s="221" t="n">
        <v>0.00999999977648258</v>
      </c>
      <c r="C39" s="222" t="n">
        <v>0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0.00779999982565641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RANREP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97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Vizezy</v>
      </c>
      <c r="B84" s="256" t="str">
        <f aca="false">C3</f>
        <v>VIZEZY À ESSERTINES-EN-CHATELNEUF</v>
      </c>
      <c r="C84" s="257" t="n">
        <f aca="false">A4</f>
        <v>41900</v>
      </c>
      <c r="D84" s="258" t="str">
        <f aca="false">IF(ISERROR(SUM($T$23:$T$82)/SUM($U$23:$U$82)),"",SUM($T$23:$T$82)/SUM($U$23:$U$82))</f>
        <v/>
      </c>
      <c r="E84" s="259" t="n">
        <f aca="false">N13</f>
        <v>17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18.4374000027403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98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99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100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101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102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103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104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105</v>
      </c>
      <c r="R93" s="9"/>
      <c r="S93" s="215" t="str">
        <f aca="false">INDEX($A$23:$A$82,$S$92)</f>
        <v>VERBEC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2024-04-16T07:19:39Z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