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1300" sheetId="1" state="visible" r:id="rId3"/>
  </sheets>
  <definedNames>
    <definedName function="false" hidden="false" localSheetId="0" name="_xlnm.Print_Area" vbProcedure="false">'04011300'!$A$1:$Q$82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<sst xmlns="http://schemas.openxmlformats.org/spreadsheetml/2006/main" count="189" uniqueCount="125">
  <si>
    <t xml:space="preserve">Relevés floristiques aquatiques - IBMR</t>
  </si>
  <si>
    <t xml:space="preserve">modèle Irstea-GIS</t>
  </si>
  <si>
    <t xml:space="preserve">AQUABIO</t>
  </si>
  <si>
    <t xml:space="preserve">Clément MOUGEL, Laetitia BLANCHARD, Rémy MARCEL</t>
  </si>
  <si>
    <t xml:space="preserve">la Loire</t>
  </si>
  <si>
    <t xml:space="preserve">LOIRE À BALBIGNY</t>
  </si>
  <si>
    <t xml:space="preserve">04011300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</si>
  <si>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</si>
  <si>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</si>
  <si>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</si>
  <si>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</si>
  <si>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</si>
  <si>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</si>
  <si>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</si>
  <si>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</si>
  <si>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</si>
  <si>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NAJMAR</t>
  </si>
  <si>
    <t xml:space="preserve">Faciès dominant</t>
  </si>
  <si>
    <t xml:space="preserve">ch. lotique</t>
  </si>
  <si>
    <t xml:space="preserve">pl. courant</t>
  </si>
  <si>
    <t xml:space="preserve">niveau trophique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</si>
  <si>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</si>
  <si>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</si>
  <si>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</si>
  <si>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</si>
  <si>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</si>
  <si>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</si>
  <si>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</si>
  <si>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</si>
  <si>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</si>
  <si>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</si>
  <si>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</si>
  <si>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</si>
  <si>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</si>
  <si>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</si>
  <si>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</si>
  <si>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</si>
  <si>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</si>
  <si>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</si>
  <si>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</si>
  <si>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</si>
  <si>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</si>
  <si>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</si>
  <si>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</si>
  <si>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</si>
  <si>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</si>
  <si>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</si>
  <si>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</si>
  <si>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</si>
  <si>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</si>
  <si>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</si>
  <si>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</si>
  <si>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</si>
  <si>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</si>
  <si>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</si>
  <si>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</si>
  <si>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</si>
  <si>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</si>
  <si>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</si>
  <si>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</si>
  <si>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</si>
  <si>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</si>
  <si>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</si>
  <si>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</si>
  <si>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</si>
  <si>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</si>
  <si>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</si>
  <si>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</si>
  <si>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</si>
  <si>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</si>
  <si>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</si>
  <si>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</si>
  <si>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</si>
  <si>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</si>
  <si>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</si>
  <si>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</si>
  <si>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</si>
  <si>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</si>
  <si>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RHISPX</t>
  </si>
  <si>
    <t xml:space="preserve"> -</t>
  </si>
  <si>
    <t xml:space="preserve">CERDEM</t>
  </si>
  <si>
    <t xml:space="preserve">LEMGIB</t>
  </si>
  <si>
    <t xml:space="preserve">AZOFIL</t>
  </si>
  <si>
    <t xml:space="preserve">CLASPX</t>
  </si>
  <si>
    <t xml:space="preserve">HYISPX</t>
  </si>
  <si>
    <t xml:space="preserve">OEDSPX</t>
  </si>
  <si>
    <t xml:space="preserve">SPRPOL</t>
  </si>
  <si>
    <t xml:space="preserve">POTCRI</t>
  </si>
  <si>
    <t xml:space="preserve">ELONUT</t>
  </si>
  <si>
    <t xml:space="preserve">MYRSPI</t>
  </si>
  <si>
    <t xml:space="preserve">PERHYD</t>
  </si>
  <si>
    <t xml:space="preserve">LEMMIN</t>
  </si>
  <si>
    <t xml:space="preserve">MELSPX</t>
  </si>
  <si>
    <t xml:space="preserve">PHAARU</t>
  </si>
  <si>
    <t xml:space="preserve">RANFLU</t>
  </si>
  <si>
    <t xml:space="preserve">cf.</t>
  </si>
  <si>
    <t xml:space="preserve">SPISPX</t>
  </si>
  <si>
    <t xml:space="preserve">OSCSPX</t>
  </si>
  <si>
    <t xml:space="preserve">VERANA</t>
  </si>
  <si>
    <t xml:space="preserve">DIASPX</t>
  </si>
  <si>
    <t xml:space="preserve">MENAQU</t>
  </si>
  <si>
    <t xml:space="preserve">HILSPX</t>
  </si>
  <si>
    <t xml:space="preserve">ALISPX</t>
  </si>
  <si>
    <t xml:space="preserve">CALSPX</t>
  </si>
  <si>
    <t xml:space="preserve">CYPESC</t>
  </si>
  <si>
    <t xml:space="preserve">CYPFUS</t>
  </si>
  <si>
    <t xml:space="preserve">ECHCRU</t>
  </si>
  <si>
    <t xml:space="preserve">EGEDEN</t>
  </si>
  <si>
    <t xml:space="preserve">ELEOVA</t>
  </si>
  <si>
    <t xml:space="preserve">LEMMIT</t>
  </si>
  <si>
    <t xml:space="preserve">LINDUB</t>
  </si>
  <si>
    <t xml:space="preserve">LYTSAL</t>
  </si>
  <si>
    <t xml:space="preserve">RANSPX</t>
  </si>
  <si>
    <t xml:space="preserve">RORSYL</t>
  </si>
  <si>
    <t xml:space="preserve">SOADUL</t>
  </si>
  <si>
    <t xml:space="preserve">NEWCOD</t>
  </si>
  <si>
    <t xml:space="preserve">Poaceae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</si>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</sst>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42243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7.50847457627119</v>
      </c>
      <c r="N5" s="48"/>
      <c r="O5" s="49" t="s">
        <v>16</v>
      </c>
      <c r="P5" s="50" t="n">
        <v>7.79245283018868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78</v>
      </c>
      <c r="C7" s="66" t="n">
        <v>22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0.300000011920929</v>
      </c>
      <c r="C9" s="66" t="n">
        <v>8</v>
      </c>
      <c r="D9" s="82"/>
      <c r="E9" s="82"/>
      <c r="F9" s="83" t="n">
        <f aca="false">($B9*$B$7+$C9*$C$7)/100</f>
        <v>1.99400000929832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37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SUM(B23:B62)</f>
        <v>3.10349638015032</v>
      </c>
      <c r="C20" s="155" t="n">
        <f aca="false">SUM(C23:C62)</f>
        <v>7.96399844251573</v>
      </c>
      <c r="D20" s="156"/>
      <c r="E20" s="157" t="s">
        <v>53</v>
      </c>
      <c r="F20" s="158" t="n">
        <f aca="false">($B20*$B$7+$C20*$C$7)/100</f>
        <v>4.17280683387071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2.42072717651725</v>
      </c>
      <c r="C21" s="166" t="n">
        <f aca="false">C20*C7/100</f>
        <v>1.75207965735346</v>
      </c>
      <c r="D21" s="167" t="s">
        <v>56</v>
      </c>
      <c r="E21" s="168"/>
      <c r="F21" s="169" t="n">
        <f aca="false">B21+C21</f>
        <v>4.17280683387071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0.415446996688843</v>
      </c>
      <c r="C23" s="195" t="n">
        <v>0.144571006298065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0.355854278802872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RHISPX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0.00999999977648258</v>
      </c>
      <c r="C24" s="212" t="n">
        <v>0.5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0.117799999825656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CERDEM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LEMGIB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16</v>
      </c>
      <c r="B26" s="211" t="n">
        <v>0.339365988969803</v>
      </c>
      <c r="C26" s="212" t="n">
        <v>1.62000000476837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0.621105472445488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NAJMAR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AZOFIL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0.0709502026438713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0.0575411580130458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CLASPX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0.621244013309479</v>
      </c>
      <c r="C29" s="212" t="n">
        <v>0.170000001788139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0.521970330774784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HYISPX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0.0442856997251511</v>
      </c>
      <c r="C30" s="212" t="n">
        <v>0.0597142986953259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0.0476799914985895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OEDSPX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0.340135991573334</v>
      </c>
      <c r="C31" s="212" t="n">
        <v>0.280000001192093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0.326906073689461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SPRPOL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</v>
      </c>
      <c r="C32" s="212" t="n">
        <v>0.239999994635582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0.052799998819828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POTCRI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</v>
      </c>
      <c r="C33" s="212" t="n">
        <v>0.0799999982118607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0.0175999996066093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ELONUT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0.279186010360718</v>
      </c>
      <c r="C34" s="212" t="n">
        <v>0.180000007152557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0.257365089654922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MYRSPI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0</v>
      </c>
      <c r="C35" s="212" t="n">
        <v>0.108000002801418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0.023760000616312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PERHYD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0.00999999977648258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0.00999999977648258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LEMMIN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92</v>
      </c>
      <c r="B37" s="211" t="n">
        <v>0.00999999977648258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0.00999999977648258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MELSPX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93</v>
      </c>
      <c r="B38" s="211" t="n">
        <v>0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0.00219999995082617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PHAARU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94</v>
      </c>
      <c r="B39" s="211" t="n">
        <v>0.340135991573334</v>
      </c>
      <c r="C39" s="212" t="n">
        <v>0.159999996423721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0.300506072640419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25"/>
      <c r="N39" s="225"/>
      <c r="O39" s="225"/>
      <c r="P39" s="220" t="s">
        <v>95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RANFLU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96</v>
      </c>
      <c r="B40" s="211" t="n">
        <v>0.471484988927841</v>
      </c>
      <c r="C40" s="212" t="n">
        <v>2.01057004928589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0.810083702206612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SPISPX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97</v>
      </c>
      <c r="B41" s="211" t="n">
        <v>0</v>
      </c>
      <c r="C41" s="212" t="n">
        <v>0.754285991191864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0.16594291806221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OSCSPX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98</v>
      </c>
      <c r="B42" s="211" t="n">
        <v>0</v>
      </c>
      <c r="C42" s="212" t="n">
        <v>0.0199999995529652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0.00439999990165234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VERANA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99</v>
      </c>
      <c r="B43" s="211" t="n">
        <v>0.0526180006563664</v>
      </c>
      <c r="C43" s="212" t="n">
        <v>0.0268571004271507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0.0469506026059389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non répertorié ou synonyme. Vérifiez !</v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>DIASPX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 t="s">
        <v>100</v>
      </c>
      <c r="B44" s="211" t="n">
        <v>0</v>
      </c>
      <c r="C44" s="212" t="n">
        <v>0.00999999977648258</v>
      </c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n">
        <f aca="false">IF(AND(OR(A44="",A44="!!!!!!"),B44="",C44=""),"",IF(OR(AND(B44="",C44=""),ISERROR(C44+B44)),"!!!",($B44*$B$7+$C44*$C$7)/100))</f>
        <v>0.00219999995082617</v>
      </c>
      <c r="G44" s="216" t="str">
        <f aca="false">IF(A44="","",IF(ISERROR(VLOOKUP($A44,,9,0)),IF(ISERROR(VLOOKUP($A44,,8,0)),"    -",VLOOKUP($A44,,8,0)),VLOOKUP($A44,,9,0)))</f>
        <v>    -</v>
      </c>
      <c r="H44" s="217" t="str">
        <f aca="false">IF(A44="","x",IF(ISERROR(VLOOKUP($A44,,10,0)),IF(ISERROR(VLOOKUP($A44,,9,0)),"x",VLOOKUP($A44,,9,0)),VLOOKUP($A44,,10,0)))</f>
        <v>x</v>
      </c>
      <c r="I44" s="6" t="n">
        <f aca="false">IF(A44="","",1)</f>
        <v>1</v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>non répertorié ou synonyme. Vérifiez !</v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>MENAQU</v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 t="s">
        <v>101</v>
      </c>
      <c r="B45" s="211" t="n">
        <v>0.0686424970626831</v>
      </c>
      <c r="C45" s="212" t="n">
        <v>0</v>
      </c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n">
        <f aca="false">IF(AND(OR(A45="",A45="!!!!!!"),B45="",C45=""),"",IF(OR(AND(B45="",C45=""),ISERROR(C45+B45)),"!!!",($B45*$B$7+$C45*$C$7)/100))</f>
        <v>0.0535411477088928</v>
      </c>
      <c r="G45" s="216" t="str">
        <f aca="false">IF(A45="","",IF(ISERROR(VLOOKUP($A45,,9,0)),IF(ISERROR(VLOOKUP($A45,,8,0)),"    -",VLOOKUP($A45,,8,0)),VLOOKUP($A45,,9,0)))</f>
        <v>    -</v>
      </c>
      <c r="H45" s="217" t="str">
        <f aca="false">IF(A45="","x",IF(ISERROR(VLOOKUP($A45,,10,0)),IF(ISERROR(VLOOKUP($A45,,9,0)),"x",VLOOKUP($A45,,9,0)),VLOOKUP($A45,,10,0)))</f>
        <v>x</v>
      </c>
      <c r="I45" s="6" t="n">
        <f aca="false">IF(A45="","",1)</f>
        <v>1</v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>non répertorié ou synonyme. Vérifiez !</v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>HILSPX</v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 t="s">
        <v>102</v>
      </c>
      <c r="B46" s="211" t="n">
        <v>0</v>
      </c>
      <c r="C46" s="212" t="n">
        <v>0.00999999977648258</v>
      </c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n">
        <f aca="false">IF(AND(OR(A46="",A46="!!!!!!"),B46="",C46=""),"",IF(OR(AND(B46="",C46=""),ISERROR(C46+B46)),"!!!",($B46*$B$7+$C46*$C$7)/100))</f>
        <v>0.00219999995082617</v>
      </c>
      <c r="G46" s="216" t="str">
        <f aca="false">IF(A46="","",IF(ISERROR(VLOOKUP($A46,,9,0)),IF(ISERROR(VLOOKUP($A46,,8,0)),"    -",VLOOKUP($A46,,8,0)),VLOOKUP($A46,,9,0)))</f>
        <v>    -</v>
      </c>
      <c r="H46" s="217" t="str">
        <f aca="false">IF(A46="","x",IF(ISERROR(VLOOKUP($A46,,10,0)),IF(ISERROR(VLOOKUP($A46,,9,0)),"x",VLOOKUP($A46,,9,0)),VLOOKUP($A46,,10,0)))</f>
        <v>x</v>
      </c>
      <c r="I46" s="6" t="n">
        <f aca="false">IF(A46="","",1)</f>
        <v>1</v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>non répertorié ou synonyme. Vérifiez !</v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>ALISPX</v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 t="s">
        <v>103</v>
      </c>
      <c r="B47" s="211" t="n">
        <v>0</v>
      </c>
      <c r="C47" s="212" t="n">
        <v>0.00999999977648258</v>
      </c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n">
        <f aca="false">IF(AND(OR(A47="",A47="!!!!!!"),B47="",C47=""),"",IF(OR(AND(B47="",C47=""),ISERROR(C47+B47)),"!!!",($B47*$B$7+$C47*$C$7)/100))</f>
        <v>0.00219999995082617</v>
      </c>
      <c r="G47" s="216" t="str">
        <f aca="false">IF(A47="","",IF(ISERROR(VLOOKUP($A47,,9,0)),IF(ISERROR(VLOOKUP($A47,,8,0)),"    -",VLOOKUP($A47,,8,0)),VLOOKUP($A47,,9,0)))</f>
        <v>    -</v>
      </c>
      <c r="H47" s="217" t="str">
        <f aca="false">IF(A47="","x",IF(ISERROR(VLOOKUP($A47,,10,0)),IF(ISERROR(VLOOKUP($A47,,9,0)),"x",VLOOKUP($A47,,9,0)),VLOOKUP($A47,,10,0)))</f>
        <v>x</v>
      </c>
      <c r="I47" s="6" t="n">
        <f aca="false">IF(A47="","",1)</f>
        <v>1</v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>non répertorié ou synonyme. Vérifiez !</v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>CALSPX</v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 t="s">
        <v>104</v>
      </c>
      <c r="B48" s="211" t="n">
        <v>0</v>
      </c>
      <c r="C48" s="212" t="n">
        <v>0.00999999977648258</v>
      </c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n">
        <f aca="false">IF(AND(OR(A48="",A48="!!!!!!"),B48="",C48=""),"",IF(OR(AND(B48="",C48=""),ISERROR(C48+B48)),"!!!",($B48*$B$7+$C48*$C$7)/100))</f>
        <v>0.00219999995082617</v>
      </c>
      <c r="G48" s="216" t="str">
        <f aca="false">IF(A48="","",IF(ISERROR(VLOOKUP($A48,,9,0)),IF(ISERROR(VLOOKUP($A48,,8,0)),"    -",VLOOKUP($A48,,8,0)),VLOOKUP($A48,,9,0)))</f>
        <v>    -</v>
      </c>
      <c r="H48" s="217" t="str">
        <f aca="false">IF(A48="","x",IF(ISERROR(VLOOKUP($A48,,10,0)),IF(ISERROR(VLOOKUP($A48,,9,0)),"x",VLOOKUP($A48,,9,0)),VLOOKUP($A48,,10,0)))</f>
        <v>x</v>
      </c>
      <c r="I48" s="6" t="n">
        <f aca="false">IF(A48="","",1)</f>
        <v>1</v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>non répertorié ou synonyme. Vérifiez !</v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>CYPESC</v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 t="s">
        <v>105</v>
      </c>
      <c r="B49" s="211" t="n">
        <v>0</v>
      </c>
      <c r="C49" s="212" t="n">
        <v>0.5</v>
      </c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n">
        <f aca="false">IF(AND(OR(A49="",A49="!!!!!!"),B49="",C49=""),"",IF(OR(AND(B49="",C49=""),ISERROR(C49+B49)),"!!!",($B49*$B$7+$C49*$C$7)/100))</f>
        <v>0.11</v>
      </c>
      <c r="G49" s="216" t="str">
        <f aca="false">IF(A49="","",IF(ISERROR(VLOOKUP($A49,,9,0)),IF(ISERROR(VLOOKUP($A49,,8,0)),"    -",VLOOKUP($A49,,8,0)),VLOOKUP($A49,,9,0)))</f>
        <v>    -</v>
      </c>
      <c r="H49" s="217" t="str">
        <f aca="false">IF(A49="","x",IF(ISERROR(VLOOKUP($A49,,10,0)),IF(ISERROR(VLOOKUP($A49,,9,0)),"x",VLOOKUP($A49,,9,0)),VLOOKUP($A49,,10,0)))</f>
        <v>x</v>
      </c>
      <c r="I49" s="6" t="n">
        <f aca="false">IF(A49="","",1)</f>
        <v>1</v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>non répertorié ou synonyme. Vérifiez !</v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>CYPFUS</v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 t="s">
        <v>106</v>
      </c>
      <c r="B50" s="211" t="n">
        <v>0</v>
      </c>
      <c r="C50" s="212" t="n">
        <v>0.00999999977648258</v>
      </c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n">
        <f aca="false">IF(AND(OR(A50="",A50="!!!!!!"),B50="",C50=""),"",IF(OR(AND(B50="",C50=""),ISERROR(C50+B50)),"!!!",($B50*$B$7+$C50*$C$7)/100))</f>
        <v>0.00219999995082617</v>
      </c>
      <c r="G50" s="216" t="str">
        <f aca="false">IF(A50="","",IF(ISERROR(VLOOKUP($A50,,9,0)),IF(ISERROR(VLOOKUP($A50,,8,0)),"    -",VLOOKUP($A50,,8,0)),VLOOKUP($A50,,9,0)))</f>
        <v>    -</v>
      </c>
      <c r="H50" s="217" t="str">
        <f aca="false">IF(A50="","x",IF(ISERROR(VLOOKUP($A50,,10,0)),IF(ISERROR(VLOOKUP($A50,,9,0)),"x",VLOOKUP($A50,,9,0)),VLOOKUP($A50,,10,0)))</f>
        <v>x</v>
      </c>
      <c r="I50" s="6" t="n">
        <f aca="false">IF(A50="","",1)</f>
        <v>1</v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>non répertorié ou synonyme. Vérifiez !</v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>ECHCRU</v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 t="s">
        <v>107</v>
      </c>
      <c r="B51" s="211" t="n">
        <v>0</v>
      </c>
      <c r="C51" s="212" t="n">
        <v>0.479999989271164</v>
      </c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n">
        <f aca="false">IF(AND(OR(A51="",A51="!!!!!!"),B51="",C51=""),"",IF(OR(AND(B51="",C51=""),ISERROR(C51+B51)),"!!!",($B51*$B$7+$C51*$C$7)/100))</f>
        <v>0.105599997639656</v>
      </c>
      <c r="G51" s="216" t="str">
        <f aca="false">IF(A51="","",IF(ISERROR(VLOOKUP($A51,,9,0)),IF(ISERROR(VLOOKUP($A51,,8,0)),"    -",VLOOKUP($A51,,8,0)),VLOOKUP($A51,,9,0)))</f>
        <v>    -</v>
      </c>
      <c r="H51" s="217" t="str">
        <f aca="false">IF(A51="","x",IF(ISERROR(VLOOKUP($A51,,10,0)),IF(ISERROR(VLOOKUP($A51,,9,0)),"x",VLOOKUP($A51,,9,0)),VLOOKUP($A51,,10,0)))</f>
        <v>x</v>
      </c>
      <c r="I51" s="6" t="n">
        <f aca="false">IF(A51="","",1)</f>
        <v>1</v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>non répertorié ou synonyme. Vérifiez !</v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>EGEDEN</v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 t="s">
        <v>108</v>
      </c>
      <c r="B52" s="211" t="n">
        <v>0</v>
      </c>
      <c r="C52" s="212" t="n">
        <v>0.00999999977648258</v>
      </c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n">
        <f aca="false">IF(AND(OR(A52="",A52="!!!!!!"),B52="",C52=""),"",IF(OR(AND(B52="",C52=""),ISERROR(C52+B52)),"!!!",($B52*$B$7+$C52*$C$7)/100))</f>
        <v>0.00219999995082617</v>
      </c>
      <c r="G52" s="216" t="str">
        <f aca="false">IF(A52="","",IF(ISERROR(VLOOKUP($A52,,9,0)),IF(ISERROR(VLOOKUP($A52,,8,0)),"    -",VLOOKUP($A52,,8,0)),VLOOKUP($A52,,9,0)))</f>
        <v>    -</v>
      </c>
      <c r="H52" s="217" t="str">
        <f aca="false">IF(A52="","x",IF(ISERROR(VLOOKUP($A52,,10,0)),IF(ISERROR(VLOOKUP($A52,,9,0)),"x",VLOOKUP($A52,,9,0)),VLOOKUP($A52,,10,0)))</f>
        <v>x</v>
      </c>
      <c r="I52" s="6" t="n">
        <f aca="false">IF(A52="","",1)</f>
        <v>1</v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>non répertorié ou synonyme. Vérifiez !</v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>ELEOVA</v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 t="s">
        <v>109</v>
      </c>
      <c r="B53" s="211" t="n">
        <v>0.00999999977648258</v>
      </c>
      <c r="C53" s="212" t="n">
        <v>0.00999999977648258</v>
      </c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n">
        <f aca="false">IF(AND(OR(A53="",A53="!!!!!!"),B53="",C53=""),"",IF(OR(AND(B53="",C53=""),ISERROR(C53+B53)),"!!!",($B53*$B$7+$C53*$C$7)/100))</f>
        <v>0.00999999977648258</v>
      </c>
      <c r="G53" s="216" t="str">
        <f aca="false">IF(A53="","",IF(ISERROR(VLOOKUP($A53,,9,0)),IF(ISERROR(VLOOKUP($A53,,8,0)),"    -",VLOOKUP($A53,,8,0)),VLOOKUP($A53,,9,0)))</f>
        <v>    -</v>
      </c>
      <c r="H53" s="217" t="str">
        <f aca="false">IF(A53="","x",IF(ISERROR(VLOOKUP($A53,,10,0)),IF(ISERROR(VLOOKUP($A53,,9,0)),"x",VLOOKUP($A53,,9,0)),VLOOKUP($A53,,10,0)))</f>
        <v>x</v>
      </c>
      <c r="I53" s="6" t="n">
        <f aca="false">IF(A53="","",1)</f>
        <v>1</v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>non répertorié ou synonyme. Vérifiez !</v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>LEMMIT</v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 t="s">
        <v>110</v>
      </c>
      <c r="B54" s="211" t="n">
        <v>0</v>
      </c>
      <c r="C54" s="212" t="n">
        <v>0.400000005960465</v>
      </c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n">
        <f aca="false">IF(AND(OR(A54="",A54="!!!!!!"),B54="",C54=""),"",IF(OR(AND(B54="",C54=""),ISERROR(C54+B54)),"!!!",($B54*$B$7+$C54*$C$7)/100))</f>
        <v>0.0880000013113022</v>
      </c>
      <c r="G54" s="216" t="str">
        <f aca="false">IF(A54="","",IF(ISERROR(VLOOKUP($A54,,9,0)),IF(ISERROR(VLOOKUP($A54,,8,0)),"    -",VLOOKUP($A54,,8,0)),VLOOKUP($A54,,9,0)))</f>
        <v>    -</v>
      </c>
      <c r="H54" s="217" t="str">
        <f aca="false">IF(A54="","x",IF(ISERROR(VLOOKUP($A54,,10,0)),IF(ISERROR(VLOOKUP($A54,,9,0)),"x",VLOOKUP($A54,,9,0)),VLOOKUP($A54,,10,0)))</f>
        <v>x</v>
      </c>
      <c r="I54" s="6" t="n">
        <f aca="false">IF(A54="","",1)</f>
        <v>1</v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>non répertorié ou synonyme. Vérifiez !</v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>LINDUB</v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 t="s">
        <v>111</v>
      </c>
      <c r="B55" s="211" t="n">
        <v>0</v>
      </c>
      <c r="C55" s="212" t="n">
        <v>0.0599999986588955</v>
      </c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n">
        <f aca="false">IF(AND(OR(A55="",A55="!!!!!!"),B55="",C55=""),"",IF(OR(AND(B55="",C55=""),ISERROR(C55+B55)),"!!!",($B55*$B$7+$C55*$C$7)/100))</f>
        <v>0.013199999704957</v>
      </c>
      <c r="G55" s="216" t="str">
        <f aca="false">IF(A55="","",IF(ISERROR(VLOOKUP($A55,,9,0)),IF(ISERROR(VLOOKUP($A55,,8,0)),"    -",VLOOKUP($A55,,8,0)),VLOOKUP($A55,,9,0)))</f>
        <v>    -</v>
      </c>
      <c r="H55" s="217" t="str">
        <f aca="false">IF(A55="","x",IF(ISERROR(VLOOKUP($A55,,10,0)),IF(ISERROR(VLOOKUP($A55,,9,0)),"x",VLOOKUP($A55,,9,0)),VLOOKUP($A55,,10,0)))</f>
        <v>x</v>
      </c>
      <c r="I55" s="6" t="n">
        <f aca="false">IF(A55="","",1)</f>
        <v>1</v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>non répertorié ou synonyme. Vérifiez !</v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>LYTSAL</v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 t="s">
        <v>112</v>
      </c>
      <c r="B56" s="211" t="n">
        <v>0</v>
      </c>
      <c r="C56" s="212" t="n">
        <v>0.00999999977648258</v>
      </c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n">
        <f aca="false">IF(AND(OR(A56="",A56="!!!!!!"),B56="",C56=""),"",IF(OR(AND(B56="",C56=""),ISERROR(C56+B56)),"!!!",($B56*$B$7+$C56*$C$7)/100))</f>
        <v>0.00219999995082617</v>
      </c>
      <c r="G56" s="216" t="str">
        <f aca="false">IF(A56="","",IF(ISERROR(VLOOKUP($A56,,9,0)),IF(ISERROR(VLOOKUP($A56,,8,0)),"    -",VLOOKUP($A56,,8,0)),VLOOKUP($A56,,9,0)))</f>
        <v>    -</v>
      </c>
      <c r="H56" s="217" t="str">
        <f aca="false">IF(A56="","x",IF(ISERROR(VLOOKUP($A56,,10,0)),IF(ISERROR(VLOOKUP($A56,,9,0)),"x",VLOOKUP($A56,,9,0)),VLOOKUP($A56,,10,0)))</f>
        <v>x</v>
      </c>
      <c r="I56" s="6" t="n">
        <f aca="false">IF(A56="","",1)</f>
        <v>1</v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>non répertorié ou synonyme. Vérifiez !</v>
      </c>
      <c r="M56" s="219"/>
      <c r="N56" s="219"/>
      <c r="O56" s="219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>RANSPX</v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 t="s">
        <v>113</v>
      </c>
      <c r="B57" s="211" t="n">
        <v>0</v>
      </c>
      <c r="C57" s="212" t="n">
        <v>0.00999999977648258</v>
      </c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n">
        <f aca="false">IF(AND(OR(A57="",A57="!!!!!!"),B57="",C57=""),"",IF(OR(AND(B57="",C57=""),ISERROR(C57+B57)),"!!!",($B57*$B$7+$C57*$C$7)/100))</f>
        <v>0.00219999995082617</v>
      </c>
      <c r="G57" s="216" t="str">
        <f aca="false">IF(A57="","",IF(ISERROR(VLOOKUP($A57,,9,0)),IF(ISERROR(VLOOKUP($A57,,8,0)),"    -",VLOOKUP($A57,,8,0)),VLOOKUP($A57,,9,0)))</f>
        <v>    -</v>
      </c>
      <c r="H57" s="217" t="str">
        <f aca="false">IF(A57="","x",IF(ISERROR(VLOOKUP($A57,,10,0)),IF(ISERROR(VLOOKUP($A57,,9,0)),"x",VLOOKUP($A57,,9,0)),VLOOKUP($A57,,10,0)))</f>
        <v>x</v>
      </c>
      <c r="I57" s="6" t="n">
        <f aca="false">IF(A57="","",1)</f>
        <v>1</v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>non répertorié ou synonyme. Vérifiez !</v>
      </c>
      <c r="M57" s="219"/>
      <c r="N57" s="219"/>
      <c r="O57" s="219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>RORSYL</v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 t="s">
        <v>114</v>
      </c>
      <c r="B58" s="211" t="n">
        <v>0</v>
      </c>
      <c r="C58" s="212" t="n">
        <v>0.00999999977648258</v>
      </c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n">
        <f aca="false">IF(AND(OR(A58="",A58="!!!!!!"),B58="",C58=""),"",IF(OR(AND(B58="",C58=""),ISERROR(C58+B58)),"!!!",($B58*$B$7+$C58*$C$7)/100))</f>
        <v>0.00219999995082617</v>
      </c>
      <c r="G58" s="216" t="str">
        <f aca="false">IF(A58="","",IF(ISERROR(VLOOKUP($A58,,9,0)),IF(ISERROR(VLOOKUP($A58,,8,0)),"    -",VLOOKUP($A58,,8,0)),VLOOKUP($A58,,9,0)))</f>
        <v>    -</v>
      </c>
      <c r="H58" s="217" t="str">
        <f aca="false">IF(A58="","x",IF(ISERROR(VLOOKUP($A58,,10,0)),IF(ISERROR(VLOOKUP($A58,,9,0)),"x",VLOOKUP($A58,,9,0)),VLOOKUP($A58,,10,0)))</f>
        <v>x</v>
      </c>
      <c r="I58" s="6" t="n">
        <f aca="false">IF(A58="","",1)</f>
        <v>1</v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>non répertorié ou synonyme. Vérifiez !</v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>SOADUL</v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 t="s">
        <v>115</v>
      </c>
      <c r="B59" s="211" t="n">
        <v>0</v>
      </c>
      <c r="C59" s="212" t="n">
        <v>0.00999999977648258</v>
      </c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n">
        <f aca="false">IF(AND(OR(A59="",A59="!!!!!!"),B59="",C59=""),"",IF(OR(AND(B59="",C59=""),ISERROR(C59+B59)),"!!!",($B59*$B$7+$C59*$C$7)/100))</f>
        <v>0.00219999995082617</v>
      </c>
      <c r="G59" s="216" t="str">
        <f aca="false">IF(A59="","",IF(ISERROR(VLOOKUP($A59,,9,0)),IF(ISERROR(VLOOKUP($A59,,8,0)),"    -",VLOOKUP($A59,,8,0)),VLOOKUP($A59,,9,0)))</f>
        <v>    -</v>
      </c>
      <c r="H59" s="217" t="str">
        <f aca="false">IF(A59="","x",IF(ISERROR(VLOOKUP($A59,,10,0)),IF(ISERROR(VLOOKUP($A59,,9,0)),"x",VLOOKUP($A59,,9,0)),VLOOKUP($A59,,10,0)))</f>
        <v>x</v>
      </c>
      <c r="I59" s="6" t="n">
        <f aca="false">IF(A59="","",1)</f>
        <v>1</v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>Poaceae</v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>NoCod</v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 t="s">
        <v>116</v>
      </c>
      <c r="X59" s="224"/>
      <c r="Y59" s="207" t="str">
        <f aca="false">IF(AND(ISNUMBER(F59),OR(A59="",A59="!!!!!!")),"!!!!!!",IF(A59="new.cod","NEWCOD",IF(AND((Z59=""),ISTEXT(A59),A59&lt;&gt;"!!!!!!"),A59,IF(Z59="","",INDEX(,Z59)))))</f>
        <v>NEWCOD</v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4.17280683387071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Loire</v>
      </c>
      <c r="B84" s="175" t="str">
        <f aca="false">C3</f>
        <v>LOIRE À BALBIGNY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37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4.17280683387071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117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118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119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120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121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122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123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124</v>
      </c>
      <c r="S93" s="6"/>
      <c r="T93" s="207" t="str">
        <f aca="false">INDEX($A$23:$A$82,$T$92)</f>
        <v>RHISPX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2024-06-20T18:32:43Z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