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'04012040'!$A$1:$O$82</definedName>
    <definedName function="false" hidden="false" localSheetId="0" name="Excel_BuiltIn__FilterDatabase" vbProcedure="false">'04012040'!$A$23:$J$84</definedName>
    <definedName function="false" hidden="false" localSheetId="0" name="NOM" vbProcedure="false">'04012040'!$H$1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<sst xmlns="http://schemas.openxmlformats.org/spreadsheetml/2006/main" count="89" uniqueCount="86">
  <si>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</si>
  <si>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</si>
  <si>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</si>
  <si>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</si>
  <si>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</si>
  <si>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l'Armançon</t>
  </si>
  <si>
    <t xml:space="preserve">ARMANCON à SAINTE-FOY-SAINT-SULPICE</t>
  </si>
  <si>
    <t xml:space="preserve">04012040</t>
  </si>
  <si>
    <t xml:space="preserve">(dossier, type réseau)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</si>
  <si>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</si>
  <si>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</si>
  <si>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</si>
  <si>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</si>
  <si>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</si>
  <si>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</si>
  <si>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</si>
  <si>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</si>
  <si>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</si>
  <si>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</si>
  <si>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</si>
  <si>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</si>
  <si>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</si>
  <si>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</si>
  <si>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</si>
  <si>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</si>
  <si>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</si>
  <si>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</si>
  <si>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</si>
  <si>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</si>
  <si>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</si>
  <si>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</si>
  <si>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</si>
  <si>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</si>
  <si>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</si>
  <si>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</si>
  <si>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</si>
  <si>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</si>
  <si>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</si>
  <si>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</si>
  <si>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</si>
  <si>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</si>
  <si>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</si>
  <si>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</si>
  <si>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</si>
  <si>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</si>
  <si>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</si>
  <si>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</si>
  <si>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</si>
  <si>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</si>
  <si>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</si>
  <si>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</si>
  <si>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</si>
  <si>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</si>
  <si>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</si>
  <si>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</si>
  <si>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(0,0199999995529652 %)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</si>
  <si>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</si>
  <si>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</si>
  <si>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</si>
  <si>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</si>
  <si>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</si>
  <si>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</si>
  <si>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</si>
  <si>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</si>
  <si>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</si>
  <si>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</si>
  <si>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</si>
  <si>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</si>
  <si>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</si>
  <si>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</si>
  <si>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</si>
  <si>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</si>
  <si>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</si>
  <si>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</si>
  <si>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</si>
  <si>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</si>
  <si>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PHOSPX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</si>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</sst>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8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8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/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13</v>
      </c>
      <c r="M5" s="52"/>
      <c r="N5" s="53"/>
      <c r="O5" s="54"/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15</v>
      </c>
      <c r="B6" s="56" t="s">
        <v>16</v>
      </c>
      <c r="C6" s="56"/>
      <c r="D6" s="45"/>
      <c r="E6" s="45"/>
      <c r="F6" s="46"/>
      <c r="G6" s="47"/>
      <c r="H6" s="45"/>
      <c r="I6" s="57" t="s">
        <v>17</v>
      </c>
      <c r="J6" s="58"/>
      <c r="K6" s="59"/>
      <c r="L6" s="60" t="s">
        <v>18</v>
      </c>
      <c r="M6" s="61"/>
      <c r="N6" s="62"/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19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20</v>
      </c>
      <c r="O7" s="76" t="s">
        <v>21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22</v>
      </c>
      <c r="B8" s="78"/>
      <c r="C8" s="78"/>
      <c r="D8" s="67"/>
      <c r="E8" s="67"/>
      <c r="F8" s="79" t="s">
        <v>23</v>
      </c>
      <c r="G8" s="80"/>
      <c r="H8" s="81"/>
      <c r="I8" s="70"/>
      <c r="J8" s="71"/>
      <c r="K8" s="72"/>
      <c r="L8" s="73"/>
      <c r="M8" s="82" t="s">
        <v>24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25</v>
      </c>
      <c r="B9" s="85" t="n">
        <v>0.00999999977648258</v>
      </c>
      <c r="C9" s="86"/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26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27</v>
      </c>
      <c r="B10" s="97"/>
      <c r="C10" s="98"/>
      <c r="D10" s="99"/>
      <c r="E10" s="99"/>
      <c r="F10" s="88"/>
      <c r="G10" s="89"/>
      <c r="H10" s="100"/>
      <c r="I10" s="101"/>
      <c r="J10" s="102" t="s">
        <v>28</v>
      </c>
      <c r="K10" s="102"/>
      <c r="L10" s="103"/>
      <c r="M10" s="104" t="s">
        <v>29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30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31</v>
      </c>
      <c r="J11" s="113"/>
      <c r="K11" s="114" t="n">
        <f aca="false">COUNTIF($G$23:$G$82,"=HET")</f>
        <v>0</v>
      </c>
      <c r="L11" s="115"/>
      <c r="M11" s="104" t="s">
        <v>32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33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34</v>
      </c>
      <c r="J12" s="120"/>
      <c r="K12" s="114" t="n">
        <f aca="false">COUNTIF($G$23:$G$82,"=ALG")</f>
        <v>0</v>
      </c>
      <c r="L12" s="121"/>
      <c r="M12" s="122"/>
      <c r="N12" s="123" t="s">
        <v>28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35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36</v>
      </c>
      <c r="J13" s="120"/>
      <c r="K13" s="114" t="n">
        <f aca="false">COUNTIF($G$23:$G$82,"=BRm")+COUNTIF($G$23:$G$82,"=BRh")</f>
        <v>0</v>
      </c>
      <c r="L13" s="115"/>
      <c r="M13" s="126" t="s">
        <v>37</v>
      </c>
      <c r="N13" s="127" t="n">
        <f aca="false">COUNTIF(F23:F82,"&gt;0")</f>
        <v>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38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39</v>
      </c>
      <c r="J14" s="120"/>
      <c r="K14" s="114" t="n">
        <f aca="false">COUNTIF($G$23:$G$82,"=PTE")+COUNTIF($G$23:$G$82,"=LIC")</f>
        <v>0</v>
      </c>
      <c r="L14" s="115"/>
      <c r="M14" s="130" t="s">
        <v>40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41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42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43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44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45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46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47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48</v>
      </c>
      <c r="B18" s="144"/>
      <c r="C18" s="145"/>
      <c r="D18" s="110"/>
      <c r="E18" s="146" t="s">
        <v>49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50</v>
      </c>
      <c r="B20" s="164" t="n">
        <f aca="false">SUM(B23:B82)</f>
        <v>0.0199999995529652</v>
      </c>
      <c r="C20" s="165" t="n">
        <f aca="false">SUM(C23:C82)</f>
        <v>0</v>
      </c>
      <c r="D20" s="166"/>
      <c r="E20" s="167" t="s">
        <v>49</v>
      </c>
      <c r="F20" s="168" t="n">
        <f aca="false">($B20*$B$7+$C20*$C$7)/100</f>
        <v>0.0199999995529652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51</v>
      </c>
      <c r="R20" s="9"/>
      <c r="S20" s="9"/>
      <c r="T20" s="9"/>
      <c r="U20" s="9"/>
      <c r="V20" s="9"/>
      <c r="W20" s="149" t="s">
        <v>52</v>
      </c>
    </row>
    <row r="21" customFormat="false" ht="12.75" hidden="false" customHeight="false" outlineLevel="0" collapsed="false">
      <c r="A21" s="177" t="s">
        <v>53</v>
      </c>
      <c r="B21" s="178" t="n">
        <f aca="false">B20*B7/100</f>
        <v>0.0199999995529652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(0,0199999995529652 %)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0.0199999995529652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54</v>
      </c>
      <c r="R21" s="9"/>
      <c r="S21" s="9"/>
      <c r="T21" s="9"/>
      <c r="U21" s="9"/>
      <c r="V21" s="9"/>
      <c r="W21" s="149" t="s">
        <v>55</v>
      </c>
    </row>
    <row r="22" customFormat="false" ht="12.75" hidden="false" customHeight="false" outlineLevel="0" collapsed="false">
      <c r="A22" s="188" t="s">
        <v>56</v>
      </c>
      <c r="B22" s="189" t="s">
        <v>57</v>
      </c>
      <c r="C22" s="190" t="s">
        <v>57</v>
      </c>
      <c r="D22" s="139"/>
      <c r="E22" s="139"/>
      <c r="F22" s="191" t="s">
        <v>58</v>
      </c>
      <c r="G22" s="192" t="s">
        <v>59</v>
      </c>
      <c r="H22" s="139"/>
      <c r="I22" s="193" t="s">
        <v>60</v>
      </c>
      <c r="J22" s="193" t="s">
        <v>61</v>
      </c>
      <c r="K22" s="194" t="s">
        <v>62</v>
      </c>
      <c r="L22" s="194"/>
      <c r="M22" s="194"/>
      <c r="N22" s="194"/>
      <c r="O22" s="194"/>
      <c r="P22" s="195" t="s">
        <v>63</v>
      </c>
      <c r="Q22" s="196" t="s">
        <v>64</v>
      </c>
      <c r="R22" s="197" t="s">
        <v>65</v>
      </c>
      <c r="S22" s="198" t="s">
        <v>66</v>
      </c>
      <c r="T22" s="199" t="s">
        <v>67</v>
      </c>
      <c r="U22" s="200" t="s">
        <v>68</v>
      </c>
      <c r="V22" s="198" t="s">
        <v>69</v>
      </c>
      <c r="Y22" s="9" t="s">
        <v>70</v>
      </c>
      <c r="Z22" s="9" t="s">
        <v>71</v>
      </c>
      <c r="AA22" s="201" t="s">
        <v>72</v>
      </c>
      <c r="AB22" s="201" t="s">
        <v>73</v>
      </c>
      <c r="AC22" s="201" t="s">
        <v>74</v>
      </c>
    </row>
    <row r="23" customFormat="false" ht="12.75" hidden="false" customHeight="false" outlineLevel="0" collapsed="false">
      <c r="A23" s="202" t="s">
        <v>75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76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PHOSPX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/>
      <c r="B25" s="221"/>
      <c r="C25" s="222"/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</v>
      </c>
      <c r="G25" s="208" t="str">
        <f aca="false">IF(A25="","",IF(ISERROR(VLOOKUP($A25,,13,0)),IF(ISERROR(VLOOKUP($A25,,12,0)),"    -",VLOOKUP($A25,,12,0)),VLOOKUP($A25,,13,0)))</f>
        <v/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/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/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str">
        <f aca="false">IF(A25="","",1)</f>
        <v/>
      </c>
    </row>
    <row r="26" customFormat="false" ht="12.75" hidden="false" customHeight="false" outlineLevel="0" collapsed="false">
      <c r="A26" s="220"/>
      <c r="B26" s="221"/>
      <c r="C26" s="222"/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</v>
      </c>
      <c r="G26" s="208" t="str">
        <f aca="false">IF(A26="","",IF(ISERROR(VLOOKUP($A26,,13,0)),IF(ISERROR(VLOOKUP($A26,,12,0)),"    -",VLOOKUP($A26,,12,0)),VLOOKUP($A26,,13,0)))</f>
        <v/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/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/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str">
        <f aca="false">IF(A26="","",1)</f>
        <v/>
      </c>
    </row>
    <row r="27" customFormat="false" ht="12.75" hidden="false" customHeight="false" outlineLevel="0" collapsed="false">
      <c r="A27" s="220"/>
      <c r="B27" s="221"/>
      <c r="C27" s="222"/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</v>
      </c>
      <c r="G27" s="208" t="str">
        <f aca="false">IF(A27="","",IF(ISERROR(VLOOKUP($A27,,13,0)),IF(ISERROR(VLOOKUP($A27,,12,0)),"    -",VLOOKUP($A27,,12,0)),VLOOKUP($A27,,13,0)))</f>
        <v/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/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/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str">
        <f aca="false">IF(A27="","",1)</f>
        <v/>
      </c>
    </row>
    <row r="28" customFormat="false" ht="12.75" hidden="false" customHeight="false" outlineLevel="0" collapsed="false">
      <c r="A28" s="220"/>
      <c r="B28" s="221"/>
      <c r="C28" s="222"/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</v>
      </c>
      <c r="G28" s="208" t="str">
        <f aca="false">IF(A28="","",IF(ISERROR(VLOOKUP($A28,,13,0)),IF(ISERROR(VLOOKUP($A28,,12,0)),"    -",VLOOKUP($A28,,12,0)),VLOOKUP($A28,,13,0)))</f>
        <v/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77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l'Armançon</v>
      </c>
      <c r="B84" s="256" t="str">
        <f aca="false">C3</f>
        <v>ARMANCON à SAINTE-FOY-SAINT-SULPICE</v>
      </c>
      <c r="C84" s="257" t="n">
        <f aca="false">A4</f>
        <v>41452</v>
      </c>
      <c r="D84" s="258" t="str">
        <f aca="false">IF(ISERROR(SUM($T$23:$T$82)/SUM($U$23:$U$82)),"",SUM($T$23:$T$82)/SUM($U$23:$U$82))</f>
        <v/>
      </c>
      <c r="E84" s="259" t="n">
        <f aca="false">N13</f>
        <v>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0.0199999995529652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78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79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84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85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