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8" sheetId="1" state="visible" r:id="rId3"/>
  </sheets>
  <definedNames>
    <definedName function="false" hidden="false" localSheetId="0" name="_xlnm.Print_Area" vbProcedure="false">'04013978'!$A$1:$O$82</definedName>
    <definedName function="false" hidden="false" localSheetId="0" name="Cf." vbProcedure="false"/>
    <definedName function="false" hidden="false" localSheetId="0" name="NOM" vbProcedure="false">'04013978'!$H$1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<sst xmlns="http://schemas.openxmlformats.org/spreadsheetml/2006/main" count="109" uniqueCount="104">
  <si>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</si>
  <si>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</si>
  <si>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</si>
  <si>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</si>
  <si>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</si>
  <si>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le Rançonnet</t>
  </si>
  <si>
    <t xml:space="preserve">RANCONNET à AMPLEPUIS</t>
  </si>
  <si>
    <t xml:space="preserve">04013978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</si>
  <si>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</si>
  <si>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</si>
  <si>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</si>
  <si>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</si>
  <si>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</si>
  <si>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</si>
  <si>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</si>
  <si>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</si>
  <si>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</si>
  <si>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</si>
  <si>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</si>
  <si>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</si>
  <si>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</si>
  <si>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</si>
  <si>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</si>
  <si>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</si>
  <si>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</si>
  <si>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</si>
  <si>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</si>
  <si>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</si>
  <si>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</si>
  <si>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</si>
  <si>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</si>
  <si>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</si>
  <si>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</si>
  <si>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</si>
  <si>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</si>
  <si>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</si>
  <si>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</si>
  <si>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</si>
  <si>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</si>
  <si>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</si>
  <si>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</si>
  <si>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</si>
  <si>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</si>
  <si>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</si>
  <si>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</si>
  <si>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</si>
  <si>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</si>
  <si>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</si>
  <si>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</si>
  <si>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</si>
  <si>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</si>
  <si>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</si>
  <si>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</si>
  <si>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</si>
  <si>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</si>
  <si>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</si>
  <si>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</si>
  <si>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</si>
  <si>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(3,44187193425372 %)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</si>
  <si>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</si>
  <si>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</si>
  <si>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</si>
  <si>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</si>
  <si>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</si>
  <si>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</si>
  <si>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</si>
  <si>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</si>
  <si>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</si>
  <si>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</si>
  <si>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</si>
  <si>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</si>
  <si>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</si>
  <si>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</si>
  <si>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</si>
  <si>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</si>
  <si>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</si>
  <si>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</si>
  <si>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</si>
  <si>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IMPNOL</t>
  </si>
  <si>
    <t xml:space="preserve">RANREP</t>
  </si>
  <si>
    <t xml:space="preserve">HOLLAN</t>
  </si>
  <si>
    <t xml:space="preserve">SCRAUR</t>
  </si>
  <si>
    <t xml:space="preserve">newcod</t>
  </si>
  <si>
    <t xml:space="preserve">Cf.</t>
  </si>
  <si>
    <t xml:space="preserve">Radula carringtoni</t>
  </si>
  <si>
    <t xml:space="preserve">SCAUND</t>
  </si>
  <si>
    <t xml:space="preserve">THAALO</t>
  </si>
  <si>
    <t xml:space="preserve">PHOSPX</t>
  </si>
  <si>
    <t xml:space="preserve">DERWEB</t>
  </si>
  <si>
    <t xml:space="preserve">LEASPX</t>
  </si>
  <si>
    <t xml:space="preserve">FISCRA</t>
  </si>
  <si>
    <t xml:space="preserve">CHIPOL</t>
  </si>
  <si>
    <t xml:space="preserve">FONANT</t>
  </si>
  <si>
    <t xml:space="preserve">Gongrosira sp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</si>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</sst>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14.1304347826087</v>
      </c>
      <c r="M5" s="52"/>
      <c r="N5" s="53"/>
      <c r="O5" s="54" t="n">
        <v>14.45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62</v>
      </c>
      <c r="C7" s="66" t="n">
        <v>38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4</v>
      </c>
      <c r="C9" s="85" t="n">
        <v>0.5</v>
      </c>
      <c r="D9" s="86"/>
      <c r="E9" s="86"/>
      <c r="F9" s="87" t="n">
        <f aca="false">($B9*$B$7+$C9*$C$7)/100</f>
        <v>2.67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15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4.42108379025012</v>
      </c>
      <c r="C20" s="164" t="n">
        <f aca="false">SUM(C23:C82)</f>
        <v>1.84421048499644</v>
      </c>
      <c r="D20" s="165"/>
      <c r="E20" s="166" t="s">
        <v>52</v>
      </c>
      <c r="F20" s="167" t="n">
        <f aca="false">($B20*$B$7+$C20*$C$7)/100</f>
        <v>3.44187193425372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2.74107194995508</v>
      </c>
      <c r="C21" s="177" t="n">
        <f aca="false">C20*C7/100</f>
        <v>0.700799984298646</v>
      </c>
      <c r="D21" s="109" t="str">
        <f aca="false">IF(F21=0,"",IF((ABS(F21-F19))&gt;(0.2*F21),CONCATENATE(" rec. par taxa (",F21," %) supérieur à 20 % !"),""))</f>
        <v> rec. par taxa (3,44187193425372 %)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3.44187193425372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0.00379999991506338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IMPNOL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0.00379999991506338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RANREP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0.0526315793395042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0.0200000001490116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HOLLAN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0.00379999991506338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SCRAUR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0.0061999998614192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 t="s">
        <v>83</v>
      </c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>No</v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>newcod</v>
      </c>
      <c r="Z27" s="9" t="str">
        <f aca="false">IF(ISERROR(MATCH(A27,,0)),IF(ISERROR(MATCH(A27,,0)),"",(MATCH(A27,,0))),(MATCH(A27,,0)))</f>
        <v/>
      </c>
      <c r="AA27" s="218" t="s">
        <v>83</v>
      </c>
      <c r="AB27" s="220" t="s">
        <v>84</v>
      </c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0.0061999998614192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3</v>
      </c>
      <c r="W28" s="217"/>
      <c r="Y28" s="215" t="str">
        <f aca="false">IF(A28="new.cod","NEWCOD",IF(AND((Z28=""),ISTEXT(A28)),A28,IF(Z28="","",INDEX(,Z28))))</f>
        <v>SCAUND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0.0061999998614192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2</v>
      </c>
      <c r="W29" s="217"/>
      <c r="Y29" s="215" t="str">
        <f aca="false">IF(A29="new.cod","NEWCOD",IF(AND((Z29=""),ISTEXT(A29)),A29,IF(Z29="","",INDEX(,Z29))))</f>
        <v>THAALO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PHOSPX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0.00999999977648258</v>
      </c>
      <c r="C31" s="222" t="n">
        <v>0.00999999977648258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0.00999999977648258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3</v>
      </c>
      <c r="W31" s="217"/>
      <c r="Y31" s="215" t="str">
        <f aca="false">IF(A31="new.cod","NEWCOD",IF(AND((Z31=""),ISTEXT(A31)),A31,IF(Z31="","",INDEX(,Z31))))</f>
        <v>DERWEB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0.0061999998614192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2</v>
      </c>
      <c r="W32" s="217"/>
      <c r="Y32" s="215" t="str">
        <f aca="false">IF(A32="new.cod","NEWCOD",IF(AND((Z32=""),ISTEXT(A32)),A32,IF(Z32="","",INDEX(,Z32))))</f>
        <v>LEASPX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0.013990149833262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0.00867389289662242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2</v>
      </c>
      <c r="W33" s="217"/>
      <c r="Y33" s="215" t="str">
        <f aca="false">IF(A33="new.cod","NEWCOD",IF(AND((Z33=""),ISTEXT(A33)),A33,IF(Z33="","",INDEX(,Z33))))</f>
        <v>FISCRA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0.12418720126152</v>
      </c>
      <c r="C34" s="222" t="n">
        <v>0.147368416190147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0.132996062934399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4</v>
      </c>
      <c r="W34" s="217"/>
      <c r="Y34" s="215" t="str">
        <f aca="false">IF(A34="new.cod","NEWCOD",IF(AND((Z34=""),ISTEXT(A34)),A34,IF(Z34="","",INDEX(,Z34))))</f>
        <v>CHIPOL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0.300492614507675</v>
      </c>
      <c r="C35" s="222" t="n">
        <v>0.147368416190147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0.242305419147015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2</v>
      </c>
      <c r="W35" s="217"/>
      <c r="Y35" s="215" t="str">
        <f aca="false">IF(A35="new.cod","NEWCOD",IF(AND((Z35=""),ISTEXT(A35)),A35,IF(Z35="","",INDEX(,Z35))))</f>
        <v>FONANT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82</v>
      </c>
      <c r="B36" s="221" t="n">
        <v>0.901477813720703</v>
      </c>
      <c r="C36" s="222" t="n">
        <v>1.10526311397553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0.978916227817535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>No</v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>newcod</v>
      </c>
      <c r="Z36" s="9" t="str">
        <f aca="false">IF(ISERROR(MATCH(A36,,0)),IF(ISERROR(MATCH(A36,,0)),"",(MATCH(A36,,0))),(MATCH(A36,,0)))</f>
        <v/>
      </c>
      <c r="AA36" s="218"/>
      <c r="AB36" s="220" t="s">
        <v>93</v>
      </c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3.02093601226807</v>
      </c>
      <c r="C37" s="222" t="n">
        <v>0.341578960418701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2.00278033256531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3</v>
      </c>
      <c r="W37" s="217"/>
      <c r="Y37" s="215" t="str">
        <f aca="false">IF(A37="new.cod","NEWCOD",IF(AND((Z37=""),ISTEXT(A37)),A37,IF(Z37="","",INDEX(,Z37))))</f>
        <v>RHYRIP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95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Rançonnet</v>
      </c>
      <c r="B84" s="253" t="str">
        <f aca="false">C3</f>
        <v>RANCONNET à AMPLEPUIS</v>
      </c>
      <c r="C84" s="254" t="n">
        <f aca="false">A4</f>
        <v>41106</v>
      </c>
      <c r="D84" s="255" t="str">
        <f aca="false">IF(ISERROR(SUM($T$23:$T$82)/SUM($U$23:$U$82)),"",SUM($T$23:$T$82)/SUM($U$23:$U$82))</f>
        <v/>
      </c>
      <c r="E84" s="256" t="n">
        <f aca="false">N13</f>
        <v>15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3.44187193425372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96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100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103</v>
      </c>
      <c r="R93" s="9"/>
      <c r="S93" s="215" t="str">
        <f aca="false">INDEX($A$23:$A$82,$S$92)</f>
        <v>IMPNOL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7">
    <cfRule type="expression" priority="28" aboveAverage="0" equalAverage="0" bottom="0" percent="0" rank="0" text="" dxfId="26">
      <formula>ISTEXT($E27)</formula>
    </cfRule>
  </conditionalFormatting>
  <conditionalFormatting sqref="AB36">
    <cfRule type="expression" priority="29" aboveAverage="0" equalAverage="0" bottom="0" percent="0" rank="0" text="" dxfId="27">
      <formula>ISTEXT($E36)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2024-03-14T21:52:25Z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