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3978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'04013978'!$A$1:$O$82</definedName>
    <definedName function="false" hidden="false" localSheetId="0" name="Excel_BuiltIn__FilterDatabase" vbProcedure="false">'04013978'!$A$23:$J$84</definedName>
    <definedName function="false" hidden="false" localSheetId="0" name="NOM" vbProcedure="false">'04013978'!$H$1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<sst xmlns="http://schemas.openxmlformats.org/spreadsheetml/2006/main" count="116" uniqueCount="109">
  <si>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</si>
  <si>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</si>
  <si>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</si>
  <si>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</si>
  <si>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</si>
  <si>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le Rançonnet</t>
  </si>
  <si>
    <t xml:space="preserve">RANCONNET à AMPLEPUIS</t>
  </si>
  <si>
    <t xml:space="preserve">04013978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</si>
  <si>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</si>
  <si>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</si>
  <si>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</si>
  <si>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</si>
  <si>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</si>
  <si>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</si>
  <si>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</si>
  <si>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</si>
  <si>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</si>
  <si>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</si>
  <si>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</si>
  <si>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</si>
  <si>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</si>
  <si>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</si>
  <si>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</si>
  <si>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</si>
  <si>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</si>
  <si>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</si>
  <si>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</si>
  <si>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</si>
  <si>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</si>
  <si>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</si>
  <si>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</si>
  <si>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</si>
  <si>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</si>
  <si>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</si>
  <si>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</si>
  <si>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</si>
  <si>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</si>
  <si>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</si>
  <si>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</si>
  <si>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</si>
  <si>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</si>
  <si>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</si>
  <si>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</si>
  <si>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</si>
  <si>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</si>
  <si>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</si>
  <si>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</si>
  <si>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</si>
  <si>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</si>
  <si>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</si>
  <si>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</si>
  <si>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</si>
  <si>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</si>
  <si>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</si>
  <si>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</si>
  <si>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</si>
  <si>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</si>
  <si>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</si>
  <si>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</si>
  <si>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(7,64250026969239 %)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</si>
  <si>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</si>
  <si>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</si>
  <si>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</si>
  <si>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</si>
  <si>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</si>
  <si>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</si>
  <si>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</si>
  <si>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</si>
  <si>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</si>
  <si>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</si>
  <si>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</si>
  <si>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</si>
  <si>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</si>
  <si>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</si>
  <si>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</si>
  <si>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</si>
  <si>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</si>
  <si>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</si>
  <si>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</si>
  <si>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POLHYD</t>
  </si>
  <si>
    <t xml:space="preserve">CHROPP</t>
  </si>
  <si>
    <t xml:space="preserve">SCAUND</t>
  </si>
  <si>
    <t xml:space="preserve">LEASPX</t>
  </si>
  <si>
    <t xml:space="preserve">Newcod</t>
  </si>
  <si>
    <t xml:space="preserve">Ajuga reptans</t>
  </si>
  <si>
    <t xml:space="preserve">RANREP</t>
  </si>
  <si>
    <t xml:space="preserve">VAUSPX</t>
  </si>
  <si>
    <t xml:space="preserve">AMBFLU</t>
  </si>
  <si>
    <t xml:space="preserve">Holcus mollis</t>
  </si>
  <si>
    <t xml:space="preserve">FISCRA</t>
  </si>
  <si>
    <t xml:space="preserve">GLEHED</t>
  </si>
  <si>
    <t xml:space="preserve">LYTSAL</t>
  </si>
  <si>
    <t xml:space="preserve">POAPRA</t>
  </si>
  <si>
    <t xml:space="preserve">GALPAL</t>
  </si>
  <si>
    <t xml:space="preserve">Cardamine sylvatica</t>
  </si>
  <si>
    <t xml:space="preserve">HILSPX</t>
  </si>
  <si>
    <t xml:space="preserve">Cf.</t>
  </si>
  <si>
    <t xml:space="preserve">DERWEB</t>
  </si>
  <si>
    <t xml:space="preserve">FONANT</t>
  </si>
  <si>
    <t xml:space="preserve">CHIPOL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</si>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</sst>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9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41822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13.1153846153846</v>
      </c>
      <c r="M5" s="52"/>
      <c r="N5" s="53" t="s">
        <v>16</v>
      </c>
      <c r="O5" s="54" t="n">
        <v>13.2608695652174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75</v>
      </c>
      <c r="C7" s="66" t="n">
        <v>25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10</v>
      </c>
      <c r="C9" s="86" t="n">
        <v>1</v>
      </c>
      <c r="D9" s="87"/>
      <c r="E9" s="87"/>
      <c r="F9" s="88" t="n">
        <f aca="false">($B9*$B$7+$C9*$C$7)/100</f>
        <v>7.75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20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9.77000035904348</v>
      </c>
      <c r="C20" s="165" t="n">
        <f aca="false">SUM(C23:C82)</f>
        <v>1.26000000163913</v>
      </c>
      <c r="D20" s="166"/>
      <c r="E20" s="167" t="s">
        <v>53</v>
      </c>
      <c r="F20" s="168" t="n">
        <f aca="false">($B20*$B$7+$C20*$C$7)/100</f>
        <v>7.64250026969239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7.32750026928261</v>
      </c>
      <c r="C21" s="178" t="n">
        <f aca="false">C20*C7/100</f>
        <v>0.315000000409782</v>
      </c>
      <c r="D21" s="110" t="str">
        <f aca="false">IF(F21=0,"",IF((ABS(F21-F19))&gt;(0.2*F21),CONCATENATE(" rec. par taxa (",F21," %) supérieur à 20 % !"),""))</f>
        <v> rec. par taxa (7,64250026969239 %)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7.64250026969239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0.00249999994412065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POLHYD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0.00249999994412065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CHROPP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0.00749999983236194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SCAUND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0.00749999983236194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LEASPX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0.00749999983236194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>No</v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Newcod</v>
      </c>
      <c r="Z27" s="9" t="str">
        <f aca="false">IF(ISERROR(MATCH(A27,,0)),IF(ISERROR(MATCH(A27,,0)),"",(MATCH(A27,,0))),(MATCH(A27,,0)))</f>
        <v/>
      </c>
      <c r="AA27" s="218"/>
      <c r="AB27" s="220" t="s">
        <v>84</v>
      </c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85</v>
      </c>
      <c r="B28" s="221" t="n">
        <v>0.00999999977648258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RANREP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86</v>
      </c>
      <c r="B29" s="221" t="n">
        <v>0.00999999977648258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VAUSPX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87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0.00749999983236194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AMBFLU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83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0.00749999983236194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>No</v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Newcod</v>
      </c>
      <c r="Z31" s="9" t="str">
        <f aca="false">IF(ISERROR(MATCH(A31,,0)),IF(ISERROR(MATCH(A31,,0)),"",(MATCH(A31,,0))),(MATCH(A31,,0)))</f>
        <v/>
      </c>
      <c r="AA31" s="218"/>
      <c r="AB31" s="220" t="s">
        <v>88</v>
      </c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89</v>
      </c>
      <c r="B32" s="221" t="n">
        <v>0.00999999977648258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0.00999999977648258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FISCRA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90</v>
      </c>
      <c r="B33" s="221" t="n">
        <v>0.00999999977648258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0.00749999983236194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GLEHED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91</v>
      </c>
      <c r="B34" s="221" t="n">
        <v>0.00999999977648258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0.00749999983236194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LYTSAL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92</v>
      </c>
      <c r="B35" s="221" t="n">
        <v>0.00999999977648258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0.00749999983236194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POAPRA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93</v>
      </c>
      <c r="B36" s="221" t="n">
        <v>0.00999999977648258</v>
      </c>
      <c r="C36" s="222" t="n">
        <v>0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0.00749999983236194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GALPAL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83</v>
      </c>
      <c r="B37" s="221" t="n">
        <v>0.00999999977648258</v>
      </c>
      <c r="C37" s="222" t="n">
        <v>0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0.00749999983236194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>No</v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Newcod</v>
      </c>
      <c r="Z37" s="9" t="str">
        <f aca="false">IF(ISERROR(MATCH(A37,,0)),IF(ISERROR(MATCH(A37,,0)),"",(MATCH(A37,,0))),(MATCH(A37,,0)))</f>
        <v/>
      </c>
      <c r="AA37" s="218"/>
      <c r="AB37" s="220" t="s">
        <v>94</v>
      </c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95</v>
      </c>
      <c r="B38" s="221" t="n">
        <v>0.00999999977648258</v>
      </c>
      <c r="C38" s="222" t="n">
        <v>0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0.00749999983236194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 t="s">
        <v>96</v>
      </c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HILSPX</v>
      </c>
      <c r="Z38" s="9" t="str">
        <f aca="false">IF(ISERROR(MATCH(A38,,0)),IF(ISERROR(MATCH(A38,,0)),"",(MATCH(A38,,0))),(MATCH(A38,,0)))</f>
        <v/>
      </c>
      <c r="AA38" s="218" t="s">
        <v>96</v>
      </c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97</v>
      </c>
      <c r="B39" s="221" t="n">
        <v>0.00999999977648258</v>
      </c>
      <c r="C39" s="222" t="n">
        <v>0.00999999977648258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0.00999999977648258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DERWEB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98</v>
      </c>
      <c r="B40" s="221" t="n">
        <v>0.509999990463257</v>
      </c>
      <c r="C40" s="222" t="n">
        <v>0.200000002980232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0.432499993592501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FONANT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99</v>
      </c>
      <c r="B41" s="221" t="n">
        <v>1.00999999046326</v>
      </c>
      <c r="C41" s="222" t="n">
        <v>0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0.757499992847443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CHIPOL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 t="s">
        <v>16</v>
      </c>
      <c r="B42" s="221" t="n">
        <v>8.10000038146973</v>
      </c>
      <c r="C42" s="222" t="n">
        <v>1</v>
      </c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6.3250002861023</v>
      </c>
      <c r="G42" s="208" t="str">
        <f aca="false">IF(A42="","",IF(ISERROR(VLOOKUP($A42,,13,0)),IF(ISERROR(VLOOKUP($A42,,12,0)),"    -",VLOOKUP($A42,,12,0)),VLOOKUP($A42,,13,0)))</f>
        <v>    -</v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>RHYRIP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n">
        <f aca="false">IF(A42="","",1)</f>
        <v>1</v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100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le Rançonnet</v>
      </c>
      <c r="B84" s="256" t="str">
        <f aca="false">C3</f>
        <v>RANCONNET à AMPLEPUIS</v>
      </c>
      <c r="C84" s="257" t="n">
        <f aca="false">A4</f>
        <v>41822</v>
      </c>
      <c r="D84" s="258" t="str">
        <f aca="false">IF(ISERROR(SUM($T$23:$T$82)/SUM($U$23:$U$82)),"",SUM($T$23:$T$82)/SUM($U$23:$U$82))</f>
        <v/>
      </c>
      <c r="E84" s="259" t="n">
        <f aca="false">N13</f>
        <v>20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7.64250026969239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101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102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103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104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105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106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107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108</v>
      </c>
      <c r="R93" s="9"/>
      <c r="S93" s="215" t="str">
        <f aca="false">INDEX($A$23:$A$82,$S$92)</f>
        <v>POLHYD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7">
    <cfRule type="expression" priority="28" aboveAverage="0" equalAverage="0" bottom="0" percent="0" rank="0" text="" dxfId="26">
      <formula>ISTEXT($E27)</formula>
    </cfRule>
  </conditionalFormatting>
  <conditionalFormatting sqref="AB31">
    <cfRule type="expression" priority="29" aboveAverage="0" equalAverage="0" bottom="0" percent="0" rank="0" text="" dxfId="27">
      <formula>ISTEXT($E31)</formula>
    </cfRule>
  </conditionalFormatting>
  <conditionalFormatting sqref="AB37">
    <cfRule type="expression" priority="30" aboveAverage="0" equalAverage="0" bottom="0" percent="0" rank="0" text="" dxfId="28">
      <formula>ISTEXT($E37)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2024-04-16T07:23:04Z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