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050" sheetId="1" state="visible" r:id="rId3"/>
  </sheets>
  <definedNames>
    <definedName function="false" hidden="false" localSheetId="0" name="_xlnm.Print_Area" vbProcedure="false">'04014050'!$A$1:$O$82</definedName>
    <definedName function="false" hidden="false" localSheetId="0" name="Cf." vbProcedure="false"/>
    <definedName function="false" hidden="false" localSheetId="0" name="NOM" vbProcedure="false">'04014050'!$H$1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<sst xmlns="http://schemas.openxmlformats.org/spreadsheetml/2006/main" count="112" uniqueCount="109">
  <si>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</si>
  <si>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</si>
  <si>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</si>
  <si>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</si>
  <si>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</si>
  <si>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LE RHINS</t>
  </si>
  <si>
    <t xml:space="preserve">RHINS à SAINT-SYMPHORIEN-DE-LAY</t>
  </si>
  <si>
    <t xml:space="preserve">04014050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</si>
  <si>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</si>
  <si>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</si>
  <si>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</si>
  <si>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</si>
  <si>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</si>
  <si>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</si>
  <si>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</si>
  <si>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</si>
  <si>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</si>
  <si>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</si>
  <si>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ch. lotique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</si>
  <si>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</si>
  <si>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</si>
  <si>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</si>
  <si>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</si>
  <si>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</si>
  <si>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</si>
  <si>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</si>
  <si>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</si>
  <si>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</si>
  <si>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</si>
  <si>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</si>
  <si>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</si>
  <si>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</si>
  <si>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</si>
  <si>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</si>
  <si>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</si>
  <si>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</si>
  <si>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</si>
  <si>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</si>
  <si>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</si>
  <si>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</si>
  <si>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</si>
  <si>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</si>
  <si>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</si>
  <si>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</si>
  <si>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</si>
  <si>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</si>
  <si>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</si>
  <si>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</si>
  <si>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</si>
  <si>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</si>
  <si>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</si>
  <si>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</si>
  <si>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</si>
  <si>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</si>
  <si>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</si>
  <si>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</si>
  <si>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</si>
  <si>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</si>
  <si>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(0,630000005103648 %)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</si>
  <si>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</si>
  <si>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</si>
  <si>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</si>
  <si>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</si>
  <si>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</si>
  <si>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</si>
  <si>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</si>
  <si>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</si>
  <si>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</si>
  <si>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</si>
  <si>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</si>
  <si>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</si>
  <si>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</si>
  <si>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</si>
  <si>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</si>
  <si>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</si>
  <si>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</si>
  <si>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</si>
  <si>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</si>
  <si>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OSCSPX</t>
  </si>
  <si>
    <t xml:space="preserve">LYCEUR</t>
  </si>
  <si>
    <t xml:space="preserve">LYTSAL</t>
  </si>
  <si>
    <t xml:space="preserve">FISTAX</t>
  </si>
  <si>
    <t xml:space="preserve">PHOSPX</t>
  </si>
  <si>
    <t xml:space="preserve">MELSPX</t>
  </si>
  <si>
    <t xml:space="preserve">RHYRIP</t>
  </si>
  <si>
    <t xml:space="preserve">LEASPX</t>
  </si>
  <si>
    <t xml:space="preserve">PORPIN</t>
  </si>
  <si>
    <t xml:space="preserve">CINFON</t>
  </si>
  <si>
    <t xml:space="preserve">newcod</t>
  </si>
  <si>
    <t xml:space="preserve">Gongrosira sp</t>
  </si>
  <si>
    <t xml:space="preserve">HILSPX</t>
  </si>
  <si>
    <t xml:space="preserve">RANREP</t>
  </si>
  <si>
    <t xml:space="preserve">AUDSPX</t>
  </si>
  <si>
    <t xml:space="preserve">FISCRA</t>
  </si>
  <si>
    <t xml:space="preserve">AMBFLU</t>
  </si>
  <si>
    <t xml:space="preserve">THAALO</t>
  </si>
  <si>
    <t xml:space="preserve">AMBRIP</t>
  </si>
  <si>
    <t xml:space="preserve">CLASPX</t>
  </si>
  <si>
    <t xml:space="preserve">PHAARU</t>
  </si>
  <si>
    <t xml:space="preserve">FONANT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</si>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</sst>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11.4</v>
      </c>
      <c r="M5" s="52"/>
      <c r="N5" s="53"/>
      <c r="O5" s="54" t="n">
        <v>11.5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70</v>
      </c>
      <c r="C7" s="66" t="n">
        <v>30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0.5</v>
      </c>
      <c r="C9" s="85" t="n">
        <v>0.200000002980232</v>
      </c>
      <c r="D9" s="86"/>
      <c r="E9" s="86"/>
      <c r="F9" s="87" t="n">
        <f aca="false">($B9*$B$7+$C9*$C$7)/100</f>
        <v>0.41000000089407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21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0.750000007450581</v>
      </c>
      <c r="C20" s="164" t="n">
        <f aca="false">SUM(C23:C82)</f>
        <v>0.349999999627471</v>
      </c>
      <c r="D20" s="165"/>
      <c r="E20" s="166" t="s">
        <v>52</v>
      </c>
      <c r="F20" s="167" t="n">
        <f aca="false">($B20*$B$7+$C20*$C$7)/100</f>
        <v>0.630000005103648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0.525000005215406</v>
      </c>
      <c r="C21" s="177" t="n">
        <f aca="false">C20*C7/100</f>
        <v>0.104999999888241</v>
      </c>
      <c r="D21" s="109" t="str">
        <f aca="false">IF(F21=0,"",IF((ABS(F21-F19))&gt;(0.2*F21),CONCATENATE(" rec. par taxa (",F21," %) supérieur à 20 % !"),""))</f>
        <v> rec. par taxa (0,630000005103648 %)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0.630000005103648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0.00299999993294477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1</v>
      </c>
      <c r="W23" s="217"/>
      <c r="X23" s="217"/>
      <c r="Y23" s="215" t="str">
        <f aca="false">IF(A23="new.cod","NEWCOD",IF(AND((Z23=""),ISTEXT(A23)),A23,IF(Z23="","",INDEX(,Z23))))</f>
        <v>OSCSPX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0.00299999993294477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1</v>
      </c>
      <c r="W24" s="230"/>
      <c r="Y24" s="215" t="str">
        <f aca="false">IF(A24="new.cod","NEWCOD",IF(AND((Z24=""),ISTEXT(A24)),A24,IF(Z24="","",INDEX(,Z24))))</f>
        <v>LYCEUR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0.00299999993294477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LYTSAL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0.00299999993294477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FISTAX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0.00299999993294477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PHOSPX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0.00299999993294477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1</v>
      </c>
      <c r="W28" s="217"/>
      <c r="Y28" s="215" t="str">
        <f aca="false">IF(A28="new.cod","NEWCOD",IF(AND((Z28=""),ISTEXT(A28)),A28,IF(Z28="","",INDEX(,Z28))))</f>
        <v>MELSPX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0.00699999984353781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1</v>
      </c>
      <c r="W29" s="217"/>
      <c r="Y29" s="215" t="str">
        <f aca="false">IF(A29="new.cod","NEWCOD",IF(AND((Z29=""),ISTEXT(A29)),A29,IF(Z29="","",INDEX(,Z29))))</f>
        <v>RHYRIP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0.00699999984353781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LEASPX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0.00999999977648258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0.00999999977648258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PORPIN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0.00699999984353781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2</v>
      </c>
      <c r="W32" s="217"/>
      <c r="Y32" s="215" t="str">
        <f aca="false">IF(A32="new.cod","NEWCOD",IF(AND((Z32=""),ISTEXT(A32)),A32,IF(Z32="","",INDEX(,Z32))))</f>
        <v>CINFON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0.00999999977648258</v>
      </c>
      <c r="C33" s="222" t="n">
        <v>0.00999999977648258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0.00999999977648258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89</v>
      </c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0.00999999977648258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0.00699999984353781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HILSPX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0.00999999977648258</v>
      </c>
      <c r="C35" s="222" t="n">
        <v>0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0.00699999984353781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>RANREP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0.00999999977648258</v>
      </c>
      <c r="C36" s="222" t="n">
        <v>0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0.00699999984353781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2</v>
      </c>
      <c r="W36" s="217"/>
      <c r="Y36" s="215" t="str">
        <f aca="false">IF(A36="new.cod","NEWCOD",IF(AND((Z36=""),ISTEXT(A36)),A36,IF(Z36="","",INDEX(,Z36))))</f>
        <v>AUDSPX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0.00999999977648258</v>
      </c>
      <c r="C37" s="222" t="n">
        <v>0.0199999995529652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0.0129999997094274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2</v>
      </c>
      <c r="W37" s="217"/>
      <c r="Y37" s="215" t="str">
        <f aca="false">IF(A37="new.cod","NEWCOD",IF(AND((Z37=""),ISTEXT(A37)),A37,IF(Z37="","",INDEX(,Z37))))</f>
        <v>FISCRA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0.0171428602188826</v>
      </c>
      <c r="C38" s="222" t="n">
        <v>0.0171428564935923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0.0171428591012955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2</v>
      </c>
      <c r="W38" s="217"/>
      <c r="Y38" s="215" t="str">
        <f aca="false">IF(A38="new.cod","NEWCOD",IF(AND((Z38=""),ISTEXT(A38)),A38,IF(Z38="","",INDEX(,Z38))))</f>
        <v>AMBFLU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0.0199999995529652</v>
      </c>
      <c r="C39" s="222" t="n">
        <v>0.00999999977648258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0.0169999996200204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2</v>
      </c>
      <c r="W39" s="217"/>
      <c r="Y39" s="215" t="str">
        <f aca="false">IF(A39="new.cod","NEWCOD",IF(AND((Z39=""),ISTEXT(A39)),A39,IF(Z39="","",INDEX(,Z39))))</f>
        <v>THAALO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0.0228571407496929</v>
      </c>
      <c r="C40" s="222" t="n">
        <v>0.0128571428358555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0.0198571413755417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2</v>
      </c>
      <c r="W40" s="217"/>
      <c r="Y40" s="215" t="str">
        <f aca="false">IF(A40="new.cod","NEWCOD",IF(AND((Z40=""),ISTEXT(A40)),A40,IF(Z40="","",INDEX(,Z40))))</f>
        <v>AMBRIP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0.200000002980232</v>
      </c>
      <c r="C41" s="222" t="n">
        <v>0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0.140000002086163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2</v>
      </c>
      <c r="W41" s="217"/>
      <c r="Y41" s="215" t="str">
        <f aca="false">IF(A41="new.cod","NEWCOD",IF(AND((Z41=""),ISTEXT(A41)),A41,IF(Z41="","",INDEX(,Z41))))</f>
        <v>CLASPX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98</v>
      </c>
      <c r="B42" s="221" t="n">
        <v>0.200000002980232</v>
      </c>
      <c r="C42" s="222" t="n">
        <v>0.00999999977648258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0.143000002019107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2</v>
      </c>
      <c r="W42" s="217"/>
      <c r="Y42" s="215" t="str">
        <f aca="false">IF(A42="new.cod","NEWCOD",IF(AND((Z42=""),ISTEXT(A42)),A42,IF(Z42="","",INDEX(,Z42))))</f>
        <v>PHAARU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 t="s">
        <v>99</v>
      </c>
      <c r="B43" s="221" t="n">
        <v>0.200000002980232</v>
      </c>
      <c r="C43" s="222" t="n">
        <v>0.200000002980232</v>
      </c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0.200000002980232</v>
      </c>
      <c r="G43" s="226" t="str">
        <f aca="false">IF(A43="","",IF(ISERROR(VLOOKUP($A43,,13,0)),IF(ISERROR(VLOOKUP($A43,,12,0)),"    -",VLOOKUP($A43,,12,0)),VLOOKUP($A43,,13,0)))</f>
        <v>    -</v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2</v>
      </c>
      <c r="W43" s="217"/>
      <c r="Y43" s="215" t="str">
        <f aca="false">IF(A43="new.cod","NEWCOD",IF(AND((Z43=""),ISTEXT(A43)),A43,IF(Z43="","",INDEX(,Z43))))</f>
        <v>FONANT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n">
        <f aca="false">IF(A43="","",1)</f>
        <v>1</v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100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RHINS</v>
      </c>
      <c r="B84" s="253" t="str">
        <f aca="false">C3</f>
        <v>RHINS à SAINT-SYMPHORIEN-DE-LAY</v>
      </c>
      <c r="C84" s="254" t="n">
        <f aca="false">A4</f>
        <v>41104</v>
      </c>
      <c r="D84" s="255" t="str">
        <f aca="false">IF(ISERROR(SUM($T$23:$T$82)/SUM($U$23:$U$82)),"",SUM($T$23:$T$82)/SUM($U$23:$U$82))</f>
        <v/>
      </c>
      <c r="E84" s="256" t="n">
        <f aca="false">N13</f>
        <v>21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0.630000005103648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101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105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108</v>
      </c>
      <c r="R93" s="9"/>
      <c r="S93" s="215" t="str">
        <f aca="false">INDEX($A$23:$A$82,$S$92)</f>
        <v>OSCSPX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3">
    <cfRule type="expression" priority="28" aboveAverage="0" equalAverage="0" bottom="0" percent="0" rank="0" text="" dxfId="26">
      <formula>ISTEXT($E33)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2024-03-14T21:47:37Z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