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090" sheetId="1" state="visible" r:id="rId3"/>
  </sheets>
  <definedNames>
    <definedName function="false" hidden="false" localSheetId="0" name="_xlnm.Print_Area" vbProcedure="false">'04014090'!$A$1:$O$82</definedName>
    <definedName function="false" hidden="false" localSheetId="0" name="Cf." vbProcedure="false"/>
    <definedName function="false" hidden="false" localSheetId="0" name="NOM" vbProcedure="false">'04014090'!$H$1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<sst xmlns="http://schemas.openxmlformats.org/spreadsheetml/2006/main" count="105" uniqueCount="101">
  <si>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</si>
  <si>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</si>
  <si>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</si>
  <si>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Laetitia BLANCHARD, Leslie FOUCRIER</t>
  </si>
  <si>
    <t xml:space="preserve">conforme AFNOR T90-395 oct. 2003</t>
  </si>
  <si>
    <t xml:space="preserve">LE RHINS</t>
  </si>
  <si>
    <t xml:space="preserve">RHINS à PARIGNY</t>
  </si>
  <si>
    <t xml:space="preserve">04014090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</si>
  <si>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</si>
  <si>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</si>
  <si>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</si>
  <si>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</si>
  <si>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</si>
  <si>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</si>
  <si>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</si>
  <si>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</si>
  <si>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</si>
  <si>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</si>
  <si>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</si>
  <si>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</si>
  <si>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</si>
  <si>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</si>
  <si>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</si>
  <si>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</si>
  <si>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</si>
  <si>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</si>
  <si>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</si>
  <si>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</si>
  <si>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</si>
  <si>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</si>
  <si>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</si>
  <si>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</si>
  <si>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</si>
  <si>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</si>
  <si>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</si>
  <si>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</si>
  <si>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</si>
  <si>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</si>
  <si>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</si>
  <si>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</si>
  <si>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</si>
  <si>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</si>
  <si>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</si>
  <si>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</si>
  <si>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</si>
  <si>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</si>
  <si>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</si>
  <si>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</si>
  <si>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</si>
  <si>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</si>
  <si>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</si>
  <si>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</si>
  <si>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</si>
  <si>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</si>
  <si>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</si>
  <si>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</si>
  <si>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</si>
  <si>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</si>
  <si>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(0,467000011820346 %)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</si>
  <si>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</si>
  <si>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</si>
  <si>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</si>
  <si>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</si>
  <si>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</si>
  <si>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</si>
  <si>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</si>
  <si>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</si>
  <si>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</si>
  <si>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</si>
  <si>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</si>
  <si>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</si>
  <si>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</si>
  <si>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</si>
  <si>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</si>
  <si>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</si>
  <si>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</si>
  <si>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</si>
  <si>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</si>
  <si>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FONANT</t>
  </si>
  <si>
    <t xml:space="preserve">AMBRIP</t>
  </si>
  <si>
    <t xml:space="preserve">LYSVUL</t>
  </si>
  <si>
    <t xml:space="preserve">FISMON</t>
  </si>
  <si>
    <t xml:space="preserve">Cf.</t>
  </si>
  <si>
    <t xml:space="preserve">THAALO</t>
  </si>
  <si>
    <t xml:space="preserve">PELSPX</t>
  </si>
  <si>
    <t xml:space="preserve">CHIPOL</t>
  </si>
  <si>
    <t xml:space="preserve">FISCRA</t>
  </si>
  <si>
    <t xml:space="preserve">LYCEUR</t>
  </si>
  <si>
    <t xml:space="preserve">HILSPX</t>
  </si>
  <si>
    <t xml:space="preserve">MELSPX</t>
  </si>
  <si>
    <t xml:space="preserve">PHAARU</t>
  </si>
  <si>
    <t xml:space="preserve">CLASPX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</si>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</sst>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41107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</v>
      </c>
      <c r="M5" s="52"/>
      <c r="N5" s="53"/>
      <c r="O5" s="54" t="n">
        <v>11.1333333333333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35</v>
      </c>
      <c r="C7" s="66" t="n">
        <v>65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0.800000011920929</v>
      </c>
      <c r="C9" s="85" t="n">
        <v>0.200000002980232</v>
      </c>
      <c r="D9" s="86"/>
      <c r="E9" s="86"/>
      <c r="F9" s="87" t="n">
        <f aca="false">($B9*$B$7+$C9*$C$7)/100</f>
        <v>0.410000006109476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13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0.870000023394823</v>
      </c>
      <c r="C20" s="164" t="n">
        <f aca="false">SUM(C23:C82)</f>
        <v>0.250000005587935</v>
      </c>
      <c r="D20" s="165"/>
      <c r="E20" s="166" t="s">
        <v>52</v>
      </c>
      <c r="F20" s="167" t="n">
        <f aca="false">($B20*$B$7+$C20*$C$7)/100</f>
        <v>0.467000011820346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0.304500008188188</v>
      </c>
      <c r="C21" s="177" t="n">
        <f aca="false">C20*C7/100</f>
        <v>0.162500003632158</v>
      </c>
      <c r="D21" s="109" t="str">
        <f aca="false">IF(F21=0,"",IF((ABS(F21-F19))&gt;(0.2*F21),CONCATENATE(" rec. par taxa (",F21," %) supérieur à 20 % !"),""))</f>
        <v> rec. par taxa (0,467000011820346 %)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0.467000011820346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0.00649999985471368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1</v>
      </c>
      <c r="W23" s="217"/>
      <c r="X23" s="217"/>
      <c r="Y23" s="215" t="str">
        <f aca="false">IF(A23="new.cod","NEWCOD",IF(AND((Z23=""),ISTEXT(A23)),A23,IF(Z23="","",INDEX(,Z23))))</f>
        <v>FONANT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0.00649999985471368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2</v>
      </c>
      <c r="W24" s="230"/>
      <c r="Y24" s="215" t="str">
        <f aca="false">IF(A24="new.cod","NEWCOD",IF(AND((Z24=""),ISTEXT(A24)),A24,IF(Z24="","",INDEX(,Z24))))</f>
        <v>AMBRIP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0.00649999985471368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LYSVUL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0.00649999985471368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 t="s">
        <v>82</v>
      </c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FISMON</v>
      </c>
      <c r="Z26" s="9" t="str">
        <f aca="false">IF(ISERROR(MATCH(A26,,0)),IF(ISERROR(MATCH(A26,,0)),"",(MATCH(A26,,0))),(MATCH(A26,,0)))</f>
        <v/>
      </c>
      <c r="AA26" s="218" t="s">
        <v>82</v>
      </c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0.0034999999217689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THAALO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0.0034999999217689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PELSPX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0.0034999999217689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2</v>
      </c>
      <c r="W29" s="217"/>
      <c r="Y29" s="215" t="str">
        <f aca="false">IF(A29="new.cod","NEWCOD",IF(AND((Z29=""),ISTEXT(A29)),A29,IF(Z29="","",INDEX(,Z29))))</f>
        <v>CHIPOL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0.0034999999217689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FISCRA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0.0034999999217689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1</v>
      </c>
      <c r="W31" s="217"/>
      <c r="Y31" s="215" t="str">
        <f aca="false">IF(A31="new.cod","NEWCOD",IF(AND((Z31=""),ISTEXT(A31)),A31,IF(Z31="","",INDEX(,Z31))))</f>
        <v>LYCEUR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0.00999999977648258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0.00999999977648258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2</v>
      </c>
      <c r="W32" s="217"/>
      <c r="Y32" s="215" t="str">
        <f aca="false">IF(A32="new.cod","NEWCOD",IF(AND((Z32=""),ISTEXT(A32)),A32,IF(Z32="","",INDEX(,Z32))))</f>
        <v>HILSPX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0.0850000008940697</v>
      </c>
      <c r="C33" s="222" t="n">
        <v>0.0333333350718021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0.0514166681095958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1</v>
      </c>
      <c r="W33" s="217"/>
      <c r="Y33" s="215" t="str">
        <f aca="false">IF(A33="new.cod","NEWCOD",IF(AND((Z33=""),ISTEXT(A33)),A33,IF(Z33="","",INDEX(,Z33))))</f>
        <v>MELSPX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0.300000011920929</v>
      </c>
      <c r="C34" s="222" t="n">
        <v>0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0.105000004172325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2</v>
      </c>
      <c r="W34" s="217"/>
      <c r="Y34" s="215" t="str">
        <f aca="false">IF(A34="new.cod","NEWCOD",IF(AND((Z34=""),ISTEXT(A34)),A34,IF(Z34="","",INDEX(,Z34))))</f>
        <v>PHAARU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0.425000011920929</v>
      </c>
      <c r="C35" s="222" t="n">
        <v>0.16666667163372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0.257083340734243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2</v>
      </c>
      <c r="W35" s="217"/>
      <c r="Y35" s="215" t="str">
        <f aca="false">IF(A35="new.cod","NEWCOD",IF(AND((Z35=""),ISTEXT(A35)),A35,IF(Z35="","",INDEX(,Z35))))</f>
        <v>CLASPX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92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LE RHINS</v>
      </c>
      <c r="B84" s="253" t="str">
        <f aca="false">C3</f>
        <v>RHINS à PARIGNY</v>
      </c>
      <c r="C84" s="254" t="n">
        <f aca="false">A4</f>
        <v>41107</v>
      </c>
      <c r="D84" s="255" t="str">
        <f aca="false">IF(ISERROR(SUM($T$23:$T$82)/SUM($U$23:$U$82)),"",SUM($T$23:$T$82)/SUM($U$23:$U$82))</f>
        <v/>
      </c>
      <c r="E84" s="256" t="n">
        <f aca="false">N13</f>
        <v>13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0.467000011820346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93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94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95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96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97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98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99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100</v>
      </c>
      <c r="R93" s="9"/>
      <c r="S93" s="215" t="str">
        <f aca="false">INDEX($A$23:$A$82,$S$92)</f>
        <v>FONANT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2024-03-14T21:47:41Z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