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500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'04015000'!$A$1:$O$82</definedName>
    <definedName function="false" hidden="false" localSheetId="0" name="Excel_BuiltIn__FilterDatabase" vbProcedure="false">'04015000'!$A$23:$J$84</definedName>
    <definedName function="false" hidden="false" localSheetId="0" name="NOM" vbProcedure="false">'04015000'!$H$1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<sst xmlns="http://schemas.openxmlformats.org/spreadsheetml/2006/main" count="121" uniqueCount="117">
  <si>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</si>
  <si>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</si>
  <si>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</si>
  <si>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Benjamin POUJARDIEU, Pierre PETITCOLIN, Rémy MARCEL</t>
  </si>
  <si>
    <t xml:space="preserve">conforme AFNOR T90-395 oct. 2003</t>
  </si>
  <si>
    <t xml:space="preserve">la Loire</t>
  </si>
  <si>
    <t xml:space="preserve">LOIRE à BRIENNON</t>
  </si>
  <si>
    <t xml:space="preserve">04015000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</si>
  <si>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</si>
  <si>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</si>
  <si>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</si>
  <si>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</si>
  <si>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</si>
  <si>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</si>
  <si>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</si>
  <si>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</si>
  <si>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PHAARU</t>
  </si>
  <si>
    <t xml:space="preserve">Faciès dominant</t>
  </si>
  <si>
    <t xml:space="preserve">ch. lotique</t>
  </si>
  <si>
    <t xml:space="preserve">ch. lentique</t>
  </si>
  <si>
    <t xml:space="preserve">niv. trophique:</t>
  </si>
  <si>
    <t xml:space="preserve">très élevé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</si>
  <si>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</si>
  <si>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</si>
  <si>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</si>
  <si>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</si>
  <si>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</si>
  <si>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</si>
  <si>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</si>
  <si>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</si>
  <si>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</si>
  <si>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</si>
  <si>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</si>
  <si>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</si>
  <si>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</si>
  <si>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</si>
  <si>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</si>
  <si>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</si>
  <si>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</si>
  <si>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</si>
  <si>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</si>
  <si>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</si>
  <si>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</si>
  <si>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</si>
  <si>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</si>
  <si>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</si>
  <si>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</si>
  <si>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</si>
  <si>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</si>
  <si>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</si>
  <si>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</si>
  <si>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</si>
  <si>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</si>
  <si>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</si>
  <si>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</si>
  <si>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</si>
  <si>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</si>
  <si>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</si>
  <si>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</si>
  <si>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(27,2189644075185 %)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</si>
  <si>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</si>
  <si>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</si>
  <si>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</si>
  <si>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</si>
  <si>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</si>
  <si>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</si>
  <si>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</si>
  <si>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</si>
  <si>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</si>
  <si>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</si>
  <si>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</si>
  <si>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</si>
  <si>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</si>
  <si>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</si>
  <si>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</si>
  <si>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</si>
  <si>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</si>
  <si>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</si>
  <si>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</si>
  <si>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LUDGRA</t>
  </si>
  <si>
    <t xml:space="preserve">LEEORY</t>
  </si>
  <si>
    <t xml:space="preserve">POLHYD</t>
  </si>
  <si>
    <t xml:space="preserve">LEMMIN</t>
  </si>
  <si>
    <t xml:space="preserve">SPRPOL</t>
  </si>
  <si>
    <t xml:space="preserve">LEMMIU</t>
  </si>
  <si>
    <t xml:space="preserve">LEMGIB</t>
  </si>
  <si>
    <t xml:space="preserve">ELONUT</t>
  </si>
  <si>
    <t xml:space="preserve">NAJMAR</t>
  </si>
  <si>
    <t xml:space="preserve">NAJMIN</t>
  </si>
  <si>
    <t xml:space="preserve">CYPERA</t>
  </si>
  <si>
    <t xml:space="preserve">LYTSAL</t>
  </si>
  <si>
    <t xml:space="preserve">OSCSPX</t>
  </si>
  <si>
    <t xml:space="preserve">CERDEM</t>
  </si>
  <si>
    <t xml:space="preserve">FONANT</t>
  </si>
  <si>
    <t xml:space="preserve">POTCRI</t>
  </si>
  <si>
    <t xml:space="preserve">MYOPAL</t>
  </si>
  <si>
    <t xml:space="preserve">PHOSPX</t>
  </si>
  <si>
    <t xml:space="preserve">POTNOD</t>
  </si>
  <si>
    <t xml:space="preserve">DIASPX</t>
  </si>
  <si>
    <t xml:space="preserve">STISPX</t>
  </si>
  <si>
    <t xml:space="preserve">SPISPX</t>
  </si>
  <si>
    <t xml:space="preserve">OEDSPX</t>
  </si>
  <si>
    <t xml:space="preserve">MYRSPI</t>
  </si>
  <si>
    <t xml:space="preserve">Newcod</t>
  </si>
  <si>
    <t xml:space="preserve">Heteroleibleinia sp.</t>
  </si>
  <si>
    <t xml:space="preserve">MELSPX</t>
  </si>
  <si>
    <t xml:space="preserve">RANFLU</t>
  </si>
  <si>
    <t xml:space="preserve">CLASPX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</si>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</sst>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3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3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3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3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3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7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41873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7.97260273972603</v>
      </c>
      <c r="M5" s="52"/>
      <c r="N5" s="53" t="s">
        <v>16</v>
      </c>
      <c r="O5" s="54" t="n">
        <v>7.88571428571429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23</v>
      </c>
      <c r="C7" s="66" t="n">
        <v>77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45</v>
      </c>
      <c r="C9" s="86" t="n">
        <v>15</v>
      </c>
      <c r="D9" s="87"/>
      <c r="E9" s="87"/>
      <c r="F9" s="88" t="n">
        <f aca="false">($B9*$B$7+$C9*$C$7)/100</f>
        <v>21.9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29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47.9499436542392</v>
      </c>
      <c r="C20" s="165" t="n">
        <f aca="false">SUM(C23:C82)</f>
        <v>21.0265939831734</v>
      </c>
      <c r="D20" s="166"/>
      <c r="E20" s="167" t="s">
        <v>53</v>
      </c>
      <c r="F20" s="168" t="n">
        <f aca="false">($B20*$B$7+$C20*$C$7)/100</f>
        <v>27.2189644075185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11.028487040475</v>
      </c>
      <c r="C21" s="178" t="n">
        <f aca="false">C20*C7/100</f>
        <v>16.1904773670435</v>
      </c>
      <c r="D21" s="110" t="str">
        <f aca="false">IF(F21=0,"",IF((ABS(F21-F19))&gt;(0.2*F21),CONCATENATE(" rec. par taxa (",F21," %) supérieur à 20 % !"),""))</f>
        <v> rec. par taxa (27,2189644075185 %)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27.2189644075185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16</v>
      </c>
      <c r="B23" s="203" t="n">
        <v>0</v>
      </c>
      <c r="C23" s="204" t="n">
        <v>2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1.54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PHAARU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79</v>
      </c>
      <c r="B24" s="221" t="n">
        <v>0</v>
      </c>
      <c r="C24" s="222" t="n">
        <v>2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1.54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LUDGRA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80</v>
      </c>
      <c r="B25" s="221" t="n">
        <v>0</v>
      </c>
      <c r="C25" s="222" t="n">
        <v>0.00999999977648258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0.00769999982789159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LEEORY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81</v>
      </c>
      <c r="B26" s="221" t="n">
        <v>0</v>
      </c>
      <c r="C26" s="222" t="n">
        <v>0.200000002980232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0.154000002294779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POLHYD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82</v>
      </c>
      <c r="B27" s="221" t="n">
        <v>0</v>
      </c>
      <c r="C27" s="222" t="n">
        <v>0.00999999977648258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0.00769999982789159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LEMMIN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83</v>
      </c>
      <c r="B28" s="221" t="n">
        <v>0</v>
      </c>
      <c r="C28" s="222" t="n">
        <v>0.00999999977648258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0.00769999982789159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SPRPOL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84</v>
      </c>
      <c r="B29" s="221" t="n">
        <v>0</v>
      </c>
      <c r="C29" s="222" t="n">
        <v>0.00999999977648258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0.00769999982789159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LEMMIU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85</v>
      </c>
      <c r="B30" s="221" t="n">
        <v>0</v>
      </c>
      <c r="C30" s="222" t="n">
        <v>0.00999999977648258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0.00769999982789159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LEMGIB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86</v>
      </c>
      <c r="B31" s="221" t="n">
        <v>0</v>
      </c>
      <c r="C31" s="222" t="n">
        <v>0.00999999977648258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0.00769999982789159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ELONUT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87</v>
      </c>
      <c r="B32" s="221" t="n">
        <v>0</v>
      </c>
      <c r="C32" s="222" t="n">
        <v>0.5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0.385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NAJMAR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88</v>
      </c>
      <c r="B33" s="221" t="n">
        <v>0</v>
      </c>
      <c r="C33" s="222" t="n">
        <v>0.00999999977648258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0.00769999982789159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NAJMIN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89</v>
      </c>
      <c r="B34" s="221" t="n">
        <v>0</v>
      </c>
      <c r="C34" s="222" t="n">
        <v>0.00999999977648258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0.00769999982789159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CYPERA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90</v>
      </c>
      <c r="B35" s="221" t="n">
        <v>0</v>
      </c>
      <c r="C35" s="222" t="n">
        <v>0.00999999977648258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0.00769999982789159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LYTSAL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91</v>
      </c>
      <c r="B36" s="221" t="n">
        <v>0</v>
      </c>
      <c r="C36" s="222" t="n">
        <v>0.00999999977648258</v>
      </c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0.00769999982789159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>OSCSPX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 t="s">
        <v>92</v>
      </c>
      <c r="B37" s="221" t="n">
        <v>0.00999999977648258</v>
      </c>
      <c r="C37" s="222" t="n">
        <v>0.00999999977648258</v>
      </c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0.00999999977648258</v>
      </c>
      <c r="G37" s="208" t="str">
        <f aca="false">IF(A37="","",IF(ISERROR(VLOOKUP($A37,,13,0)),IF(ISERROR(VLOOKUP($A37,,12,0)),"    -",VLOOKUP($A37,,12,0)),VLOOKUP($A37,,13,0)))</f>
        <v>    -</v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>CERDEM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n">
        <f aca="false">IF(A37="","",1)</f>
        <v>1</v>
      </c>
    </row>
    <row r="38" customFormat="false" ht="12.75" hidden="false" customHeight="false" outlineLevel="0" collapsed="false">
      <c r="A38" s="220" t="s">
        <v>93</v>
      </c>
      <c r="B38" s="221" t="n">
        <v>0.00999999977648258</v>
      </c>
      <c r="C38" s="222" t="n">
        <v>0</v>
      </c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0.00229999994859099</v>
      </c>
      <c r="G38" s="208" t="str">
        <f aca="false">IF(A38="","",IF(ISERROR(VLOOKUP($A38,,13,0)),IF(ISERROR(VLOOKUP($A38,,12,0)),"    -",VLOOKUP($A38,,12,0)),VLOOKUP($A38,,13,0)))</f>
        <v>    -</v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>FONANT</v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n">
        <f aca="false">IF(A38="","",1)</f>
        <v>1</v>
      </c>
    </row>
    <row r="39" customFormat="false" ht="12.75" hidden="false" customHeight="false" outlineLevel="0" collapsed="false">
      <c r="A39" s="220" t="s">
        <v>94</v>
      </c>
      <c r="B39" s="221" t="n">
        <v>0.00999999977648258</v>
      </c>
      <c r="C39" s="222" t="n">
        <v>0</v>
      </c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0.00229999994859099</v>
      </c>
      <c r="G39" s="208" t="str">
        <f aca="false">IF(A39="","",IF(ISERROR(VLOOKUP($A39,,13,0)),IF(ISERROR(VLOOKUP($A39,,12,0)),"    -",VLOOKUP($A39,,12,0)),VLOOKUP($A39,,13,0)))</f>
        <v>    -</v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>code non répertorié ou synonyme</v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>POTCRI</v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n">
        <f aca="false">IF(A39="","",1)</f>
        <v>1</v>
      </c>
    </row>
    <row r="40" customFormat="false" ht="12.75" hidden="false" customHeight="false" outlineLevel="0" collapsed="false">
      <c r="A40" s="220" t="s">
        <v>95</v>
      </c>
      <c r="B40" s="221" t="n">
        <v>0.00999999977648258</v>
      </c>
      <c r="C40" s="222" t="n">
        <v>0</v>
      </c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0.00229999994859099</v>
      </c>
      <c r="G40" s="208" t="str">
        <f aca="false">IF(A40="","",IF(ISERROR(VLOOKUP($A40,,13,0)),IF(ISERROR(VLOOKUP($A40,,12,0)),"    -",VLOOKUP($A40,,12,0)),VLOOKUP($A40,,13,0)))</f>
        <v>    -</v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>code non répertorié ou synonyme</v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>MYOPAL</v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n">
        <f aca="false">IF(A40="","",1)</f>
        <v>1</v>
      </c>
    </row>
    <row r="41" customFormat="false" ht="12.75" hidden="false" customHeight="false" outlineLevel="0" collapsed="false">
      <c r="A41" s="220" t="s">
        <v>96</v>
      </c>
      <c r="B41" s="221" t="n">
        <v>0.107142999768257</v>
      </c>
      <c r="C41" s="222" t="n">
        <v>0.0109999999403954</v>
      </c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0.0331128899008036</v>
      </c>
      <c r="G41" s="208" t="str">
        <f aca="false">IF(A41="","",IF(ISERROR(VLOOKUP($A41,,13,0)),IF(ISERROR(VLOOKUP($A41,,12,0)),"    -",VLOOKUP($A41,,12,0)),VLOOKUP($A41,,13,0)))</f>
        <v>    -</v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>code non répertorié ou synonyme</v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>PHOSPX</v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n">
        <f aca="false">IF(A41="","",1)</f>
        <v>1</v>
      </c>
    </row>
    <row r="42" customFormat="false" ht="12.75" hidden="false" customHeight="false" outlineLevel="0" collapsed="false">
      <c r="A42" s="220" t="s">
        <v>97</v>
      </c>
      <c r="B42" s="221" t="n">
        <v>0.5</v>
      </c>
      <c r="C42" s="222" t="n">
        <v>0</v>
      </c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0.115</v>
      </c>
      <c r="G42" s="208" t="str">
        <f aca="false">IF(A42="","",IF(ISERROR(VLOOKUP($A42,,13,0)),IF(ISERROR(VLOOKUP($A42,,12,0)),"    -",VLOOKUP($A42,,12,0)),VLOOKUP($A42,,13,0)))</f>
        <v>    -</v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>code non répertorié ou synonyme</v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>POTNOD</v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n">
        <f aca="false">IF(A42="","",1)</f>
        <v>1</v>
      </c>
    </row>
    <row r="43" customFormat="false" ht="12.75" hidden="false" customHeight="false" outlineLevel="0" collapsed="false">
      <c r="A43" s="220" t="s">
        <v>98</v>
      </c>
      <c r="B43" s="221" t="n">
        <v>1.45455002784729</v>
      </c>
      <c r="C43" s="222" t="n">
        <v>0</v>
      </c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0.334546506404877</v>
      </c>
      <c r="G43" s="208" t="str">
        <f aca="false">IF(A43="","",IF(ISERROR(VLOOKUP($A43,,13,0)),IF(ISERROR(VLOOKUP($A43,,12,0)),"    -",VLOOKUP($A43,,12,0)),VLOOKUP($A43,,13,0)))</f>
        <v>    -</v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>code non répertorié ou synonyme</v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>DIASPX</v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n">
        <f aca="false">IF(A43="","",1)</f>
        <v>1</v>
      </c>
    </row>
    <row r="44" customFormat="false" ht="12.75" hidden="false" customHeight="false" outlineLevel="0" collapsed="false">
      <c r="A44" s="220" t="s">
        <v>99</v>
      </c>
      <c r="B44" s="221" t="n">
        <v>1.59739995002747</v>
      </c>
      <c r="C44" s="222" t="n">
        <v>0.00999999977648258</v>
      </c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0.375101988334209</v>
      </c>
      <c r="G44" s="208" t="str">
        <f aca="false">IF(A44="","",IF(ISERROR(VLOOKUP($A44,,13,0)),IF(ISERROR(VLOOKUP($A44,,12,0)),"    -",VLOOKUP($A44,,12,0)),VLOOKUP($A44,,13,0)))</f>
        <v>    -</v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>code non répertorié ou synonyme</v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>STISPX</v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n">
        <f aca="false">IF(A44="","",1)</f>
        <v>1</v>
      </c>
    </row>
    <row r="45" customFormat="false" ht="12.75" hidden="false" customHeight="false" outlineLevel="0" collapsed="false">
      <c r="A45" s="220" t="s">
        <v>100</v>
      </c>
      <c r="B45" s="221" t="n">
        <v>2.05714011192322</v>
      </c>
      <c r="C45" s="222" t="n">
        <v>0.0128570999950171</v>
      </c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0.483042192738503</v>
      </c>
      <c r="G45" s="208" t="str">
        <f aca="false">IF(A45="","",IF(ISERROR(VLOOKUP($A45,,13,0)),IF(ISERROR(VLOOKUP($A45,,12,0)),"    -",VLOOKUP($A45,,12,0)),VLOOKUP($A45,,13,0)))</f>
        <v>    -</v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>code non répertorié ou synonyme</v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>SPISPX</v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n">
        <f aca="false">IF(A45="","",1)</f>
        <v>1</v>
      </c>
    </row>
    <row r="46" customFormat="false" ht="12.75" hidden="false" customHeight="false" outlineLevel="0" collapsed="false">
      <c r="A46" s="220" t="s">
        <v>101</v>
      </c>
      <c r="B46" s="221" t="n">
        <v>2.28571009635925</v>
      </c>
      <c r="C46" s="222" t="n">
        <v>2.82251000404358</v>
      </c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2.69904602527618</v>
      </c>
      <c r="G46" s="208" t="str">
        <f aca="false">IF(A46="","",IF(ISERROR(VLOOKUP($A46,,13,0)),IF(ISERROR(VLOOKUP($A46,,12,0)),"    -",VLOOKUP($A46,,12,0)),VLOOKUP($A46,,13,0)))</f>
        <v>    -</v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>code non répertorié ou synonyme</v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>OEDSPX</v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n">
        <f aca="false">IF(A46="","",1)</f>
        <v>1</v>
      </c>
    </row>
    <row r="47" customFormat="false" ht="12.75" hidden="false" customHeight="false" outlineLevel="0" collapsed="false">
      <c r="A47" s="220" t="s">
        <v>102</v>
      </c>
      <c r="B47" s="221" t="n">
        <v>3</v>
      </c>
      <c r="C47" s="222" t="n">
        <v>0.666666984558106</v>
      </c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1.20333357810974</v>
      </c>
      <c r="G47" s="208" t="str">
        <f aca="false">IF(A47="","",IF(ISERROR(VLOOKUP($A47,,13,0)),IF(ISERROR(VLOOKUP($A47,,12,0)),"    -",VLOOKUP($A47,,12,0)),VLOOKUP($A47,,13,0)))</f>
        <v>    -</v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>code non répertorié ou synonyme</v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>MYRSPI</v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n">
        <f aca="false">IF(A47="","",1)</f>
        <v>1</v>
      </c>
    </row>
    <row r="48" customFormat="false" ht="12.75" hidden="false" customHeight="false" outlineLevel="0" collapsed="false">
      <c r="A48" s="220" t="s">
        <v>103</v>
      </c>
      <c r="B48" s="221" t="n">
        <v>3.7363600730896</v>
      </c>
      <c r="C48" s="222" t="n">
        <v>0.00999999977648258</v>
      </c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0.867062816638499</v>
      </c>
      <c r="G48" s="208" t="str">
        <f aca="false">IF(A48="","",IF(ISERROR(VLOOKUP($A48,,13,0)),IF(ISERROR(VLOOKUP($A48,,12,0)),"    -",VLOOKUP($A48,,12,0)),VLOOKUP($A48,,13,0)))</f>
        <v>    -</v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>code non répertorié ou synonyme</v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>No</v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>Newcod</v>
      </c>
      <c r="Z48" s="9" t="str">
        <f aca="false">IF(ISERROR(MATCH(A48,,0)),IF(ISERROR(MATCH(A48,,0)),"",(MATCH(A48,,0))),(MATCH(A48,,0)))</f>
        <v/>
      </c>
      <c r="AA48" s="218"/>
      <c r="AB48" s="220" t="s">
        <v>104</v>
      </c>
      <c r="AC48" s="219"/>
      <c r="BB48" s="9" t="n">
        <f aca="false">IF(A48="","",1)</f>
        <v>1</v>
      </c>
    </row>
    <row r="49" customFormat="false" ht="12.75" hidden="false" customHeight="false" outlineLevel="0" collapsed="false">
      <c r="A49" s="220" t="s">
        <v>105</v>
      </c>
      <c r="B49" s="221" t="n">
        <v>5.71714019775391</v>
      </c>
      <c r="C49" s="222" t="n">
        <v>7.0562801361084</v>
      </c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6.74827795028687</v>
      </c>
      <c r="G49" s="208" t="str">
        <f aca="false">IF(A49="","",IF(ISERROR(VLOOKUP($A49,,13,0)),IF(ISERROR(VLOOKUP($A49,,12,0)),"    -",VLOOKUP($A49,,12,0)),VLOOKUP($A49,,13,0)))</f>
        <v>    -</v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>code non répertorié ou synonyme</v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>MELSPX</v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n">
        <f aca="false">IF(A49="","",1)</f>
        <v>1</v>
      </c>
    </row>
    <row r="50" customFormat="false" ht="12.75" hidden="false" customHeight="false" outlineLevel="0" collapsed="false">
      <c r="A50" s="220" t="s">
        <v>106</v>
      </c>
      <c r="B50" s="221" t="n">
        <v>6</v>
      </c>
      <c r="C50" s="222" t="n">
        <v>1.47575998306274</v>
      </c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2.51633518695831</v>
      </c>
      <c r="G50" s="208" t="str">
        <f aca="false">IF(A50="","",IF(ISERROR(VLOOKUP($A50,,13,0)),IF(ISERROR(VLOOKUP($A50,,12,0)),"    -",VLOOKUP($A50,,12,0)),VLOOKUP($A50,,13,0)))</f>
        <v>    -</v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>code non répertorié ou synonyme</v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>RANFLU</v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n">
        <f aca="false">IF(A50="","",1)</f>
        <v>1</v>
      </c>
    </row>
    <row r="51" customFormat="false" ht="12.75" hidden="false" customHeight="false" outlineLevel="0" collapsed="false">
      <c r="A51" s="220" t="s">
        <v>107</v>
      </c>
      <c r="B51" s="221" t="n">
        <v>21.4545001983643</v>
      </c>
      <c r="C51" s="222" t="n">
        <v>4.15151977539063</v>
      </c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8.13120527267456</v>
      </c>
      <c r="G51" s="208" t="str">
        <f aca="false">IF(A51="","",IF(ISERROR(VLOOKUP($A51,,13,0)),IF(ISERROR(VLOOKUP($A51,,12,0)),"    -",VLOOKUP($A51,,12,0)),VLOOKUP($A51,,13,0)))</f>
        <v>    -</v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>code non répertorié ou synonyme</v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>CLASPX</v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n">
        <f aca="false">IF(A51="","",1)</f>
        <v>1</v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108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la Loire</v>
      </c>
      <c r="B84" s="256" t="str">
        <f aca="false">C3</f>
        <v>LOIRE à BRIENNON</v>
      </c>
      <c r="C84" s="257" t="n">
        <f aca="false">A4</f>
        <v>41873</v>
      </c>
      <c r="D84" s="258" t="str">
        <f aca="false">IF(ISERROR(SUM($T$23:$T$82)/SUM($U$23:$U$82)),"",SUM($T$23:$T$82)/SUM($U$23:$U$82))</f>
        <v/>
      </c>
      <c r="E84" s="259" t="n">
        <f aca="false">N13</f>
        <v>29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27.2189644075185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109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110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111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112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113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114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115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116</v>
      </c>
      <c r="R93" s="9"/>
      <c r="S93" s="215" t="str">
        <f aca="false">INDEX($A$23:$A$82,$S$92)</f>
        <v>PHAARU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48">
    <cfRule type="expression" priority="28" aboveAverage="0" equalAverage="0" bottom="0" percent="0" rank="0" text="" dxfId="26">
      <formula>ISTEXT($E48)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2024-04-16T07:19:49Z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