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6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'04015600'!$A$1:$O$82</definedName>
    <definedName function="false" hidden="false" localSheetId="0" name="Excel_BuiltIn__FilterDatabase" vbProcedure="false">'04015600'!$A$23:$J$84</definedName>
    <definedName function="false" hidden="false" localSheetId="0" name="NOM" vbProcedure="false">'04015600'!$H$1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<sst xmlns="http://schemas.openxmlformats.org/spreadsheetml/2006/main" count="126" uniqueCount="115">
  <si>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</si>
  <si>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</si>
  <si>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</si>
  <si>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Jérôme SIMON, Joël CARLU, Rémy MARCEL</t>
  </si>
  <si>
    <t xml:space="preserve">conforme AFNOR T90-395 oct. 2003</t>
  </si>
  <si>
    <t xml:space="preserve">la Loire</t>
  </si>
  <si>
    <t xml:space="preserve">LOIRE à LUNEAU</t>
  </si>
  <si>
    <t xml:space="preserve">04015600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</si>
  <si>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</si>
  <si>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</si>
  <si>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</si>
  <si>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</si>
  <si>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</si>
  <si>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</si>
  <si>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</si>
  <si>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</si>
  <si>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</si>
  <si>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</si>
  <si>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</si>
  <si>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ch. lotique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</si>
  <si>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</si>
  <si>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</si>
  <si>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</si>
  <si>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</si>
  <si>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</si>
  <si>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</si>
  <si>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</si>
  <si>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</si>
  <si>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</si>
  <si>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</si>
  <si>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</si>
  <si>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</si>
  <si>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</si>
  <si>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</si>
  <si>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</si>
  <si>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</si>
  <si>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</si>
  <si>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</si>
  <si>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</si>
  <si>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</si>
  <si>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</si>
  <si>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</si>
  <si>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</si>
  <si>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</si>
  <si>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</si>
  <si>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</si>
  <si>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</si>
  <si>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</si>
  <si>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</si>
  <si>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</si>
  <si>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</si>
  <si>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</si>
  <si>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</si>
  <si>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</si>
  <si>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</si>
  <si>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</si>
  <si>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</si>
  <si>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</si>
  <si>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</si>
  <si>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(15,6516635337844 %)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</si>
  <si>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</si>
  <si>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</si>
  <si>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</si>
  <si>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</si>
  <si>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</si>
  <si>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</si>
  <si>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</si>
  <si>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</si>
  <si>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</si>
  <si>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</si>
  <si>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</si>
  <si>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</si>
  <si>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</si>
  <si>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</si>
  <si>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</si>
  <si>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</si>
  <si>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</si>
  <si>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</si>
  <si>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</si>
  <si>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</si>
  <si>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Echinochloa crus-galli</t>
  </si>
  <si>
    <t xml:space="preserve">LUDGRA</t>
  </si>
  <si>
    <t xml:space="preserve">ELEPAL</t>
  </si>
  <si>
    <t xml:space="preserve">SPISPX</t>
  </si>
  <si>
    <t xml:space="preserve">PHOSPX</t>
  </si>
  <si>
    <t xml:space="preserve">SPRPOL</t>
  </si>
  <si>
    <t xml:space="preserve">LEMMIN</t>
  </si>
  <si>
    <t xml:space="preserve">LEEORY</t>
  </si>
  <si>
    <t xml:space="preserve">CARSPX</t>
  </si>
  <si>
    <t xml:space="preserve">LYTSAL</t>
  </si>
  <si>
    <t xml:space="preserve">Rorippa sylvestris</t>
  </si>
  <si>
    <t xml:space="preserve">AGRSTO</t>
  </si>
  <si>
    <t xml:space="preserve">Cf.</t>
  </si>
  <si>
    <t xml:space="preserve">PHAARU</t>
  </si>
  <si>
    <t xml:space="preserve">POLHYD</t>
  </si>
  <si>
    <t xml:space="preserve">Cyperus esculentus</t>
  </si>
  <si>
    <t xml:space="preserve">HILSPX</t>
  </si>
  <si>
    <t xml:space="preserve">MYRSPI</t>
  </si>
  <si>
    <t xml:space="preserve">POTCRI</t>
  </si>
  <si>
    <t xml:space="preserve">ELONUT</t>
  </si>
  <si>
    <t xml:space="preserve">STISPX</t>
  </si>
  <si>
    <t xml:space="preserve">MELSPX</t>
  </si>
  <si>
    <t xml:space="preserve">Fragilaria sp.</t>
  </si>
  <si>
    <t xml:space="preserve">Heteroleibleinia sp.</t>
  </si>
  <si>
    <t xml:space="preserve">CLASPX</t>
  </si>
  <si>
    <t xml:space="preserve">RANFLU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</si>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</sst>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41876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9.95652173913044</v>
      </c>
      <c r="M5" s="52"/>
      <c r="N5" s="53" t="s">
        <v>16</v>
      </c>
      <c r="O5" s="54" t="n">
        <v>9.65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30</v>
      </c>
      <c r="C7" s="66" t="n">
        <v>70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12</v>
      </c>
      <c r="C9" s="86" t="n">
        <v>17</v>
      </c>
      <c r="D9" s="87"/>
      <c r="E9" s="87"/>
      <c r="F9" s="88" t="n">
        <f aca="false">($B9*$B$7+$C9*$C$7)/100</f>
        <v>15.5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13.5400051251054</v>
      </c>
      <c r="C20" s="165" t="n">
        <f aca="false">SUM(C23:C82)</f>
        <v>16.5566599946469</v>
      </c>
      <c r="D20" s="166"/>
      <c r="E20" s="167" t="s">
        <v>53</v>
      </c>
      <c r="F20" s="168" t="n">
        <f aca="false">($B20*$B$7+$C20*$C$7)/100</f>
        <v>15.6516635337844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4.06200153753161</v>
      </c>
      <c r="C21" s="178" t="n">
        <f aca="false">C20*C7/100</f>
        <v>11.5896619962528</v>
      </c>
      <c r="D21" s="110" t="str">
        <f aca="false">IF(F21=0,"",IF((ABS(F21-F19))&gt;(0.2*F21),CONCATENATE(" rec. par taxa (",F21," %) supérieur à 20 % !"),""))</f>
        <v> rec. par taxa (15,6516635337844 %)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15.6516635337844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0.00699999984353781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2" t="s">
        <v>80</v>
      </c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81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0.00699999984353781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LUDGRA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0.00699999984353781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ELEPAL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83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0.00699999984353781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SPISPX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0.00699999984353781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PHOSPX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0.00699999984353781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SPRPOL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0.00699999984353781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LEMMIN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0.00699999984353781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LEEORY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0.00699999984353781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CARSPX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0.00699999984353781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LYTSAL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79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0.00699999984353781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90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0.00699999984353781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92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AGRSTO</v>
      </c>
      <c r="Z34" s="9" t="str">
        <f aca="false">IF(ISERROR(MATCH(A34,,0)),IF(ISERROR(MATCH(A34,,0)),"",(MATCH(A34,,0))),(MATCH(A34,,0)))</f>
        <v/>
      </c>
      <c r="AA34" s="218" t="s">
        <v>92</v>
      </c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</v>
      </c>
      <c r="C35" s="222" t="n">
        <v>0.100000001490116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0.0700000010430813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PHAARU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0.00699999984353781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POLHYD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79</v>
      </c>
      <c r="B37" s="221" t="n">
        <v>0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0.00699999984353781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218"/>
      <c r="AB37" s="220" t="s">
        <v>95</v>
      </c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96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97</v>
      </c>
      <c r="B39" s="221" t="n">
        <v>0.00999999977648258</v>
      </c>
      <c r="C39" s="222" t="n">
        <v>2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1.40299999993294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MYRSPI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98</v>
      </c>
      <c r="B40" s="221" t="n">
        <v>0.00999999977648258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0.00299999993294477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POTCRI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99</v>
      </c>
      <c r="B41" s="221" t="n">
        <v>0.00999999977648258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0.00299999993294477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ELONUT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100</v>
      </c>
      <c r="B42" s="221" t="n">
        <v>0.3125</v>
      </c>
      <c r="C42" s="222" t="n">
        <v>0.3125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0.3125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STISPX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101</v>
      </c>
      <c r="B43" s="221" t="n">
        <v>0.954545021057129</v>
      </c>
      <c r="C43" s="222" t="n">
        <v>1.90909004211426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1.62272653579712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MELSPX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79</v>
      </c>
      <c r="B44" s="221" t="n">
        <v>1.27272999286652</v>
      </c>
      <c r="C44" s="222" t="n">
        <v>2.54544997215271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2.16363397836685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>No</v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Newcod</v>
      </c>
      <c r="Z44" s="9" t="str">
        <f aca="false">IF(ISERROR(MATCH(A44,,0)),IF(ISERROR(MATCH(A44,,0)),"",(MATCH(A44,,0))),(MATCH(A44,,0)))</f>
        <v/>
      </c>
      <c r="AA44" s="218"/>
      <c r="AB44" s="220" t="s">
        <v>102</v>
      </c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79</v>
      </c>
      <c r="B45" s="221" t="n">
        <v>1.5</v>
      </c>
      <c r="C45" s="222" t="n">
        <v>0.800000011920929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1.01000000834465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 t="s">
        <v>92</v>
      </c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>No</v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Newcod</v>
      </c>
      <c r="Z45" s="9" t="str">
        <f aca="false">IF(ISERROR(MATCH(A45,,0)),IF(ISERROR(MATCH(A45,,0)),"",(MATCH(A45,,0))),(MATCH(A45,,0)))</f>
        <v/>
      </c>
      <c r="AA45" s="218" t="s">
        <v>92</v>
      </c>
      <c r="AB45" s="220" t="s">
        <v>103</v>
      </c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104</v>
      </c>
      <c r="B46" s="221" t="n">
        <v>1.875</v>
      </c>
      <c r="C46" s="222" t="n">
        <v>3.12832999229431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2.75233099460602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CLASPX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 t="s">
        <v>16</v>
      </c>
      <c r="B47" s="221" t="n">
        <v>2.58523011207581</v>
      </c>
      <c r="C47" s="222" t="n">
        <v>4.61128997802734</v>
      </c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4.00347201824188</v>
      </c>
      <c r="G47" s="208" t="str">
        <f aca="false">IF(A47="","",IF(ISERROR(VLOOKUP($A47,,13,0)),IF(ISERROR(VLOOKUP($A47,,12,0)),"    -",VLOOKUP($A47,,12,0)),VLOOKUP($A47,,13,0)))</f>
        <v>    -</v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>DIASPX</v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n">
        <f aca="false">IF(A47="","",1)</f>
        <v>1</v>
      </c>
    </row>
    <row r="48" customFormat="false" ht="12.75" hidden="false" customHeight="false" outlineLevel="0" collapsed="false">
      <c r="A48" s="220" t="s">
        <v>105</v>
      </c>
      <c r="B48" s="221" t="n">
        <v>5</v>
      </c>
      <c r="C48" s="222" t="n">
        <v>1</v>
      </c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2.2</v>
      </c>
      <c r="G48" s="208" t="str">
        <f aca="false">IF(A48="","",IF(ISERROR(VLOOKUP($A48,,13,0)),IF(ISERROR(VLOOKUP($A48,,12,0)),"    -",VLOOKUP($A48,,12,0)),VLOOKUP($A48,,13,0)))</f>
        <v>    -</v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>RANFLU</v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n">
        <f aca="false">IF(A48="","",1)</f>
        <v>1</v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LUNEAU</v>
      </c>
      <c r="C84" s="257" t="n">
        <f aca="false">A4</f>
        <v>41876</v>
      </c>
      <c r="D84" s="258" t="str">
        <f aca="false">IF(ISERROR(SUM($T$23:$T$82)/SUM($U$23:$U$82)),"",SUM($T$23:$T$82)/SUM($U$23:$U$82))</f>
        <v/>
      </c>
      <c r="E84" s="259" t="n">
        <f aca="false">N13</f>
        <v>26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15.6516635337844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110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113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114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3">
    <cfRule type="expression" priority="28" aboveAverage="0" equalAverage="0" bottom="0" percent="0" rank="0" text="" dxfId="26">
      <formula>ISTEXT($E23)</formula>
    </cfRule>
  </conditionalFormatting>
  <conditionalFormatting sqref="AB33">
    <cfRule type="expression" priority="29" aboveAverage="0" equalAverage="0" bottom="0" percent="0" rank="0" text="" dxfId="27">
      <formula>ISTEXT($E33)</formula>
    </cfRule>
  </conditionalFormatting>
  <conditionalFormatting sqref="AB37">
    <cfRule type="expression" priority="30" aboveAverage="0" equalAverage="0" bottom="0" percent="0" rank="0" text="" dxfId="28">
      <formula>ISTEXT($E37)</formula>
    </cfRule>
  </conditionalFormatting>
  <conditionalFormatting sqref="AB44">
    <cfRule type="expression" priority="31" aboveAverage="0" equalAverage="0" bottom="0" percent="0" rank="0" text="" dxfId="29">
      <formula>ISTEXT($E44)</formula>
    </cfRule>
  </conditionalFormatting>
  <conditionalFormatting sqref="AB45">
    <cfRule type="expression" priority="32" aboveAverage="0" equalAverage="0" bottom="0" percent="0" rank="0" text="" dxfId="30">
      <formula>ISTEXT($E45)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