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'04021800'!$A$1:$O$82</definedName>
    <definedName function="false" hidden="false" localSheetId="0" name="Excel_BuiltIn__FilterDatabase" vbProcedure="false">'04021800'!$A$23:$J$84</definedName>
    <definedName function="false" hidden="false" localSheetId="0" name="NOM" vbProcedure="false">'04021800'!$H$1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<sst xmlns="http://schemas.openxmlformats.org/spreadsheetml/2006/main" count="111" uniqueCount="104">
  <si>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</si>
  <si>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</si>
  <si>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</si>
  <si>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</si>
  <si>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</si>
  <si>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le Loddes</t>
  </si>
  <si>
    <t xml:space="preserve">RAU DE LODDE à PIERREFITTE-SUR-LOIRE</t>
  </si>
  <si>
    <t xml:space="preserve">04021800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</si>
  <si>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</si>
  <si>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</si>
  <si>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</si>
  <si>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</si>
  <si>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</si>
  <si>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</si>
  <si>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</si>
  <si>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</si>
  <si>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</si>
  <si>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</si>
  <si>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</si>
  <si>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autre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</si>
  <si>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</si>
  <si>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</si>
  <si>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</si>
  <si>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</si>
  <si>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</si>
  <si>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</si>
  <si>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</si>
  <si>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</si>
  <si>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</si>
  <si>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</si>
  <si>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</si>
  <si>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</si>
  <si>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</si>
  <si>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</si>
  <si>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</si>
  <si>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</si>
  <si>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</si>
  <si>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</si>
  <si>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</si>
  <si>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</si>
  <si>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</si>
  <si>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</si>
  <si>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</si>
  <si>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</si>
  <si>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</si>
  <si>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</si>
  <si>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</si>
  <si>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</si>
  <si>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</si>
  <si>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</si>
  <si>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</si>
  <si>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</si>
  <si>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</si>
  <si>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</si>
  <si>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</si>
  <si>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</si>
  <si>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</si>
  <si>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</si>
  <si>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</si>
  <si>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(0,10748749954626 %)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</si>
  <si>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</si>
  <si>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</si>
  <si>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</si>
  <si>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</si>
  <si>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</si>
  <si>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</si>
  <si>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</si>
  <si>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</si>
  <si>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</si>
  <si>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</si>
  <si>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</si>
  <si>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</si>
  <si>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</si>
  <si>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</si>
  <si>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</si>
  <si>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</si>
  <si>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</si>
  <si>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</si>
  <si>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</si>
  <si>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</si>
  <si>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POLHYD</t>
  </si>
  <si>
    <t xml:space="preserve">FONANT</t>
  </si>
  <si>
    <t xml:space="preserve">PHAARU</t>
  </si>
  <si>
    <t xml:space="preserve">PORPIN</t>
  </si>
  <si>
    <t xml:space="preserve">PHOSPX</t>
  </si>
  <si>
    <t xml:space="preserve">GLYFLU</t>
  </si>
  <si>
    <t xml:space="preserve">EQUPRA</t>
  </si>
  <si>
    <t xml:space="preserve">cf.</t>
  </si>
  <si>
    <t xml:space="preserve">FISMON</t>
  </si>
  <si>
    <t xml:space="preserve">FISTAX</t>
  </si>
  <si>
    <t xml:space="preserve">GLEHED</t>
  </si>
  <si>
    <t xml:space="preserve">NEWCOD</t>
  </si>
  <si>
    <t xml:space="preserve">Leptolyngbya sp.</t>
  </si>
  <si>
    <t xml:space="preserve">PELSPX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</si>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</sst>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</v>
      </c>
      <c r="M5" s="52"/>
      <c r="N5" s="53" t="s">
        <v>16</v>
      </c>
      <c r="O5" s="54" t="n">
        <v>10.3333333333333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97</v>
      </c>
      <c r="C7" s="66" t="n">
        <v>3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2</v>
      </c>
      <c r="D9" s="87"/>
      <c r="E9" s="87"/>
      <c r="F9" s="88" t="n">
        <f aca="false">($B9*$B$7+$C9*$C$7)/100</f>
        <v>0.0696999997831881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0.0499999988824129</v>
      </c>
      <c r="C20" s="165" t="n">
        <f aca="false">SUM(C23:C82)</f>
        <v>1.96625002101064</v>
      </c>
      <c r="D20" s="166"/>
      <c r="E20" s="167" t="s">
        <v>53</v>
      </c>
      <c r="F20" s="168" t="n">
        <f aca="false">($B20*$B$7+$C20*$C$7)/100</f>
        <v>0.10748749954626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0.0484999989159405</v>
      </c>
      <c r="C21" s="178" t="n">
        <f aca="false">C20*C7/100</f>
        <v>0.0589875006303191</v>
      </c>
      <c r="D21" s="110" t="str">
        <f aca="false">IF(F21=0,"",IF((ABS(F21-F19))&gt;(0.2*F21),CONCATENATE(" rec. par taxa (",F21," %) supérieur à 20 % !"),""))</f>
        <v> rec. par taxa (0,10748749954626 %)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0.10748749954626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0.100000001490116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0.0126999998278916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0.100000001490116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0.00300000004470348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POLHYD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0.100000001490116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0.00300000004470348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0.100000001490116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0.00300000004470348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PHAARU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0.000299999993294477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PORPIN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0.206249997019768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0.0158874996937811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0.000299999993294477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GLYFLU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16</v>
      </c>
      <c r="B30" s="221" t="n">
        <v>0.00999999977648258</v>
      </c>
      <c r="C30" s="222" t="n">
        <v>0.200000002980232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0.0156999998725951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CHIPOL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0.000299999993294477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 t="s">
        <v>87</v>
      </c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27"/>
      <c r="Y31" s="215" t="str">
        <f aca="false">IF(A31="new.cod","NEWCOD",IF(AND((Z31=""),ISTEXT(A31)),A31,IF(Z31="","",INDEX(,Z31))))</f>
        <v>EQUPRA</v>
      </c>
      <c r="Z31" s="9" t="str">
        <f aca="false">IF(ISERROR(MATCH(A31,,0)),IF(ISERROR(MATCH(A31,,0)),"",(MATCH(A31,,0))),(MATCH(A31,,0)))</f>
        <v/>
      </c>
      <c r="AA31" s="218" t="s">
        <v>87</v>
      </c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0.833333015441895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0.0346999902464449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FISMON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0.00999999977648258</v>
      </c>
      <c r="C33" s="222" t="n">
        <v>0.166666999459267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0.0147000097669661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FISTAX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0.000299999993294477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GLEHED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0.000299999993294477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Leptolyngbya sp.</v>
      </c>
      <c r="L35" s="225"/>
      <c r="M35" s="225"/>
      <c r="N35" s="225"/>
      <c r="O35" s="213" t="s">
        <v>87</v>
      </c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>No</v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NEWCOD</v>
      </c>
      <c r="Z35" s="9" t="str">
        <f aca="false">IF(ISERROR(MATCH(A35,,0)),IF(ISERROR(MATCH(A35,,0)),"",(MATCH(A35,,0))),(MATCH(A35,,0)))</f>
        <v/>
      </c>
      <c r="AA35" s="218" t="s">
        <v>87</v>
      </c>
      <c r="AB35" s="219" t="s">
        <v>92</v>
      </c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</v>
      </c>
      <c r="C36" s="222" t="n">
        <v>0.100000001490116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0.00300000004470348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X36" s="217"/>
      <c r="Y36" s="215" t="str">
        <f aca="false">IF(A36="new.cod","NEWCOD",IF(AND((Z36=""),ISTEXT(A36)),A36,IF(Z36="","",INDEX(,Z36))))</f>
        <v>PELSPX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0.000299999993294477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SOADUL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Loddes</v>
      </c>
      <c r="B84" s="256" t="str">
        <f aca="false">C3</f>
        <v>RAU DE LODDE à PIERREFITTE-SUR-LOIRE</v>
      </c>
      <c r="C84" s="257" t="n">
        <f aca="false">A4</f>
        <v>41864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0.10748749954626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103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