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642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'04026420'!$A$1:$O$82</definedName>
    <definedName function="false" hidden="false" localSheetId="0" name="Excel_BuiltIn__FilterDatabase" vbProcedure="false">'04026420'!$A$23:$J$84</definedName>
    <definedName function="false" hidden="false" localSheetId="0" name="NOM" vbProcedure="false">'04026420'!$H$1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<sst xmlns="http://schemas.openxmlformats.org/spreadsheetml/2006/main" count="110" uniqueCount="105">
  <si>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</si>
  <si>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</si>
  <si>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</si>
  <si>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Benjamin POUJARDIEU, Yann TRACOL</t>
  </si>
  <si>
    <t xml:space="preserve">conforme AFNOR T90-395 oct. 2003</t>
  </si>
  <si>
    <t xml:space="preserve">le Liauron</t>
  </si>
  <si>
    <t xml:space="preserve">RAU DE LIAURON à CELLIER-DU-LUC</t>
  </si>
  <si>
    <t xml:space="preserve">04026420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</si>
  <si>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</si>
  <si>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</si>
  <si>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</si>
  <si>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</si>
  <si>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</si>
  <si>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</si>
  <si>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</si>
  <si>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</si>
  <si>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GLYFLU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</si>
  <si>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</si>
  <si>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</si>
  <si>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</si>
  <si>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</si>
  <si>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</si>
  <si>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</si>
  <si>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</si>
  <si>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</si>
  <si>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</si>
  <si>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</si>
  <si>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</si>
  <si>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</si>
  <si>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</si>
  <si>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</si>
  <si>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</si>
  <si>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</si>
  <si>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</si>
  <si>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</si>
  <si>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</si>
  <si>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</si>
  <si>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</si>
  <si>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</si>
  <si>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</si>
  <si>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</si>
  <si>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</si>
  <si>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</si>
  <si>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</si>
  <si>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</si>
  <si>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</si>
  <si>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</si>
  <si>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</si>
  <si>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</si>
  <si>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</si>
  <si>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</si>
  <si>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</si>
  <si>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</si>
  <si>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</si>
  <si>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</si>
  <si>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</si>
  <si>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</si>
  <si>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</si>
  <si>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</si>
  <si>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(0,9020000141114 %)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</si>
  <si>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</si>
  <si>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</si>
  <si>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</si>
  <si>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</si>
  <si>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</si>
  <si>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</si>
  <si>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</si>
  <si>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</si>
  <si>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</si>
  <si>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</si>
  <si>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</si>
  <si>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</si>
  <si>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</si>
  <si>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</si>
  <si>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</si>
  <si>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</si>
  <si>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</si>
  <si>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</si>
  <si>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</si>
  <si>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MYOPAL</t>
  </si>
  <si>
    <t xml:space="preserve">CARVES</t>
  </si>
  <si>
    <t xml:space="preserve">JUNBUL</t>
  </si>
  <si>
    <t xml:space="preserve">RANPEE</t>
  </si>
  <si>
    <t xml:space="preserve">Cf.</t>
  </si>
  <si>
    <t xml:space="preserve">JUNEFF</t>
  </si>
  <si>
    <t xml:space="preserve">HYUSPX</t>
  </si>
  <si>
    <t xml:space="preserve">SPAERE</t>
  </si>
  <si>
    <t xml:space="preserve">CHIPOL</t>
  </si>
  <si>
    <t xml:space="preserve">RHYRIP</t>
  </si>
  <si>
    <t xml:space="preserve">HILSPX</t>
  </si>
  <si>
    <t xml:space="preserve">BRARIV</t>
  </si>
  <si>
    <t xml:space="preserve">FONSQU</t>
  </si>
  <si>
    <t xml:space="preserve">LEASPX</t>
  </si>
  <si>
    <t xml:space="preserve">SCAUND</t>
  </si>
  <si>
    <t xml:space="preserve">NOSSPX</t>
  </si>
  <si>
    <t xml:space="preserve">PHOSPX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</si>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</sst>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41450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14.2424242424242</v>
      </c>
      <c r="M5" s="52"/>
      <c r="N5" s="53" t="s">
        <v>16</v>
      </c>
      <c r="O5" s="54" t="n">
        <v>14.2758620689655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40</v>
      </c>
      <c r="C7" s="66" t="n">
        <v>60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0.300000011920929</v>
      </c>
      <c r="C9" s="86" t="n">
        <v>1</v>
      </c>
      <c r="D9" s="87"/>
      <c r="E9" s="87"/>
      <c r="F9" s="88" t="n">
        <f aca="false">($B9*$B$7+$C9*$C$7)/100</f>
        <v>0.720000004768372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17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0.290000000968575</v>
      </c>
      <c r="C20" s="165" t="n">
        <f aca="false">SUM(C23:C82)</f>
        <v>1.31000002287328</v>
      </c>
      <c r="D20" s="166"/>
      <c r="E20" s="167" t="s">
        <v>53</v>
      </c>
      <c r="F20" s="168" t="n">
        <f aca="false">($B20*$B$7+$C20*$C$7)/100</f>
        <v>0.9020000141114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0.11600000038743</v>
      </c>
      <c r="C21" s="178" t="n">
        <f aca="false">C20*C7/100</f>
        <v>0.786000013723969</v>
      </c>
      <c r="D21" s="110" t="str">
        <f aca="false">IF(F21=0,"",IF((ABS(F21-F19))&gt;(0.2*F21),CONCATENATE(" rec. par taxa (",F21," %) supérieur à 20 % !"),""))</f>
        <v> rec. par taxa (0,9020000141114 %)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0.9020000141114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0.100000001490116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0.0600000008940697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MYOPAL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0.00599999986588955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CARVES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0.00599999986588955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JUNBUL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0.00599999986588955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 t="s">
        <v>83</v>
      </c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RANPEE</v>
      </c>
      <c r="Z26" s="9" t="str">
        <f aca="false">IF(ISERROR(MATCH(A26,,0)),IF(ISERROR(MATCH(A26,,0)),"",(MATCH(A26,,0))),(MATCH(A26,,0)))</f>
        <v/>
      </c>
      <c r="AA26" s="218" t="s">
        <v>83</v>
      </c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84</v>
      </c>
      <c r="B27" s="221" t="n">
        <v>0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0.00599999986588955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JUNEFF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85</v>
      </c>
      <c r="B28" s="221" t="n">
        <v>0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0.00599999986588955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HYUSPX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86</v>
      </c>
      <c r="B29" s="221" t="n">
        <v>0</v>
      </c>
      <c r="C29" s="222" t="n">
        <v>0.300000011920929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0.180000007152557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SPAERE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87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0.00399999991059303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CHIPOL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88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0.00399999991059303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RHYRIP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89</v>
      </c>
      <c r="B32" s="221" t="n">
        <v>0.00999999977648258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0.00399999991059303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HILSPX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16</v>
      </c>
      <c r="B33" s="221" t="n">
        <v>0.00999999977648258</v>
      </c>
      <c r="C33" s="222" t="n">
        <v>0.800000011920929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0.48400000706315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GLYFLU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0.00999999977648258</v>
      </c>
      <c r="C34" s="222" t="n">
        <v>0.0199999995529652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0.0159999996423721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BRARIV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91</v>
      </c>
      <c r="B35" s="221" t="n">
        <v>0.00999999977648258</v>
      </c>
      <c r="C35" s="222" t="n">
        <v>0.00999999977648258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0.00999999977648258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FONSQU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0.00999999977648258</v>
      </c>
      <c r="C36" s="222" t="n">
        <v>0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0.00399999991059303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LEASPX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93</v>
      </c>
      <c r="B37" s="221" t="n">
        <v>0.00999999977648258</v>
      </c>
      <c r="C37" s="222" t="n">
        <v>0.00999999977648258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0.00999999977648258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SCAUND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94</v>
      </c>
      <c r="B38" s="221" t="n">
        <v>0.00999999977648258</v>
      </c>
      <c r="C38" s="222" t="n">
        <v>0.00999999977648258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0.00999999977648258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NOSSPX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95</v>
      </c>
      <c r="B39" s="221" t="n">
        <v>0.200000002980232</v>
      </c>
      <c r="C39" s="222" t="n">
        <v>0.00999999977648258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0.0860000010579824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PHOSPX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96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le Liauron</v>
      </c>
      <c r="B84" s="256" t="str">
        <f aca="false">C3</f>
        <v>RAU DE LIAURON à CELLIER-DU-LUC</v>
      </c>
      <c r="C84" s="257" t="n">
        <f aca="false">A4</f>
        <v>41450</v>
      </c>
      <c r="D84" s="258" t="str">
        <f aca="false">IF(ISERROR(SUM($T$23:$T$82)/SUM($U$23:$U$82)),"",SUM($T$23:$T$82)/SUM($U$23:$U$82))</f>
        <v/>
      </c>
      <c r="E84" s="259" t="n">
        <f aca="false">N13</f>
        <v>17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0.9020000141114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97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98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99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100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101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102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103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104</v>
      </c>
      <c r="R93" s="9"/>
      <c r="S93" s="215" t="str">
        <f aca="false">INDEX($A$23:$A$82,$S$92)</f>
        <v>MYOPAL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2024-04-09T21:42:05Z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