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'04026420'!$A$1:$O$82</definedName>
    <definedName function="false" hidden="false" localSheetId="0" name="Excel_BuiltIn__FilterDatabase" vbProcedure="false">'04026420'!$A$23:$J$84</definedName>
    <definedName function="false" hidden="false" localSheetId="0" name="NOM" vbProcedure="false">'04026420'!$H$1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<sst xmlns="http://schemas.openxmlformats.org/spreadsheetml/2006/main" count="114" uniqueCount="110">
  <si>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</si>
  <si>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</si>
  <si>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</si>
  <si>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Marlène MEYNARD</t>
  </si>
  <si>
    <t xml:space="preserve">conforme AFNOR T90-395 oct. 2003</t>
  </si>
  <si>
    <t xml:space="preserve">le Liauron</t>
  </si>
  <si>
    <t xml:space="preserve">RAU DE LIAURON à CELLIER-DU-LUC</t>
  </si>
  <si>
    <t xml:space="preserve">04026420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</si>
  <si>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</si>
  <si>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</si>
  <si>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</si>
  <si>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</si>
  <si>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</si>
  <si>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</si>
  <si>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</si>
  <si>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</si>
  <si>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SPAERE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</si>
  <si>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</si>
  <si>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</si>
  <si>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</si>
  <si>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</si>
  <si>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</si>
  <si>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</si>
  <si>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</si>
  <si>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</si>
  <si>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</si>
  <si>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</si>
  <si>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</si>
  <si>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</si>
  <si>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</si>
  <si>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</si>
  <si>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</si>
  <si>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</si>
  <si>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</si>
  <si>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</si>
  <si>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</si>
  <si>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</si>
  <si>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</si>
  <si>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</si>
  <si>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</si>
  <si>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</si>
  <si>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</si>
  <si>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</si>
  <si>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</si>
  <si>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</si>
  <si>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</si>
  <si>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</si>
  <si>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</si>
  <si>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</si>
  <si>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</si>
  <si>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</si>
  <si>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</si>
  <si>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</si>
  <si>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</si>
  <si>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</si>
  <si>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</si>
  <si>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</si>
  <si>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</si>
  <si>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</si>
  <si>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(2,25800000075251 %)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</si>
  <si>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</si>
  <si>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</si>
  <si>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</si>
  <si>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</si>
  <si>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</si>
  <si>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</si>
  <si>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</si>
  <si>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</si>
  <si>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</si>
  <si>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</si>
  <si>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</si>
  <si>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</si>
  <si>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</si>
  <si>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</si>
  <si>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</si>
  <si>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</si>
  <si>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</si>
  <si>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</si>
  <si>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</si>
  <si>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VERBEC</t>
  </si>
  <si>
    <t xml:space="preserve">CARVES</t>
  </si>
  <si>
    <t xml:space="preserve">MYOPAL</t>
  </si>
  <si>
    <t xml:space="preserve">RHYRIP</t>
  </si>
  <si>
    <t xml:space="preserve">PHOSPX</t>
  </si>
  <si>
    <t xml:space="preserve">GLYFLU</t>
  </si>
  <si>
    <t xml:space="preserve">BRARIV</t>
  </si>
  <si>
    <t xml:space="preserve">CHIPOL</t>
  </si>
  <si>
    <t xml:space="preserve">LEASPX</t>
  </si>
  <si>
    <t xml:space="preserve">FONSQU</t>
  </si>
  <si>
    <t xml:space="preserve">JUNBUL</t>
  </si>
  <si>
    <t xml:space="preserve">SCAUND</t>
  </si>
  <si>
    <t xml:space="preserve">CARNIG</t>
  </si>
  <si>
    <t xml:space="preserve">DESCES</t>
  </si>
  <si>
    <t xml:space="preserve">EPITET</t>
  </si>
  <si>
    <t xml:space="preserve">JUNACU</t>
  </si>
  <si>
    <t xml:space="preserve">JUNEFF</t>
  </si>
  <si>
    <t xml:space="preserve">LOTPED</t>
  </si>
  <si>
    <t xml:space="preserve">MYOLAX</t>
  </si>
  <si>
    <t xml:space="preserve">Newcod</t>
  </si>
  <si>
    <t xml:space="preserve">Jaaginema sp.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</si>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</sst>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14.0344827586207</v>
      </c>
      <c r="M5" s="52"/>
      <c r="N5" s="53" t="s">
        <v>16</v>
      </c>
      <c r="O5" s="54" t="n">
        <v>14.5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35</v>
      </c>
      <c r="C7" s="66" t="n">
        <v>65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0.400000005960465</v>
      </c>
      <c r="C9" s="86" t="n">
        <v>3</v>
      </c>
      <c r="D9" s="87"/>
      <c r="E9" s="87"/>
      <c r="F9" s="88" t="n">
        <f aca="false">($B9*$B$7+$C9*$C$7)/100</f>
        <v>2.09000000208616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0.490000003948808</v>
      </c>
      <c r="C20" s="165" t="n">
        <f aca="false">SUM(C23:C82)</f>
        <v>3.20999999903142</v>
      </c>
      <c r="D20" s="166"/>
      <c r="E20" s="167" t="s">
        <v>53</v>
      </c>
      <c r="F20" s="168" t="n">
        <f aca="false">($B20*$B$7+$C20*$C$7)/100</f>
        <v>2.25800000075251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0.171500001382083</v>
      </c>
      <c r="C21" s="178" t="n">
        <f aca="false">C20*C7/100</f>
        <v>2.08649999937043</v>
      </c>
      <c r="D21" s="110" t="str">
        <f aca="false">IF(F21=0,"",IF((ABS(F21-F19))&gt;(0.2*F21),CONCATENATE(" rec. par taxa (",F21," %) supérieur à 20 % !"),""))</f>
        <v> rec. par taxa (2,25800000075251 %)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2.25800000075251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16</v>
      </c>
      <c r="B23" s="203" t="n">
        <v>0</v>
      </c>
      <c r="C23" s="204" t="n">
        <v>2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1.3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SPAERE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0.100000001490116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0.0685000008903444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VERBEC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0.00649999985471368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CARVES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0.00649999985471368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MYOPAL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0.0034999999217689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RHYRIP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0.100000001490116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0.0350000005215406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0.200000002980232</v>
      </c>
      <c r="C29" s="222" t="n">
        <v>1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0.720000001043081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GLYFLU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0.100000001490116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0.0415000003762543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BRARIV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0.0034999999217689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CHIPOL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0.0034999999217689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0.0034999999217689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FONSQU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7" t="n">
        <f aca="false">($B34*$B$7+$C34*$C$7)/100</f>
        <v>0.0034999999217689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JUNBUL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7" t="n">
        <f aca="false">($B35*$B$7+$C35*$C$7)/100</f>
        <v>0.0034999999217689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SCAUND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7" t="n">
        <f aca="false">($B36*$B$7+$C36*$C$7)/100</f>
        <v>0.00649999985471368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CARNIG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7" t="n">
        <f aca="false">($B37*$B$7+$C37*$C$7)/100</f>
        <v>0.00649999985471368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DESCES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7" t="n">
        <f aca="false">($B38*$B$7+$C38*$C$7)/100</f>
        <v>0.00649999985471368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X38" s="217"/>
      <c r="Y38" s="215" t="str">
        <f aca="false">IF(A38="new.cod","NEWCOD",IF(AND((Z38=""),ISTEXT(A38)),A38,IF(Z38="","",INDEX(,Z38))))</f>
        <v>EPITET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7" t="n">
        <f aca="false">($B39*$B$7+$C39*$C$7)/100</f>
        <v>0.00649999985471368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JUNACU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7" t="n">
        <f aca="false">($B40*$B$7+$C40*$C$7)/100</f>
        <v>0.00649999985471368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JUNEFF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96</v>
      </c>
      <c r="B41" s="221" t="n">
        <v>0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7" t="n">
        <f aca="false">($B41*$B$7+$C41*$C$7)/100</f>
        <v>0.00649999985471368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LOTPED</v>
      </c>
      <c r="Z41" s="9" t="str">
        <f aca="false">IF(ISERROR(MATCH(A41,,0)),IF(ISERROR(MATCH(A41,,0)),"",(MATCH(A41,,0))),(MATCH(A41,,0)))</f>
        <v/>
      </c>
      <c r="AA41" s="218"/>
      <c r="AB41" s="228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0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7" t="n">
        <f aca="false">($B42*$B$7+$C42*$C$7)/100</f>
        <v>0.00649999985471368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29"/>
      <c r="Y42" s="215" t="str">
        <f aca="false">IF(A42="new.cod","NEWCOD",IF(AND((Z42=""),ISTEXT(A42)),A42,IF(Z42="","",INDEX(,Z42))))</f>
        <v>MYOLAX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98</v>
      </c>
      <c r="B43" s="221" t="n">
        <v>0.0199999995529652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7" t="n">
        <f aca="false">($B43*$B$7+$C43*$C$7)/100</f>
        <v>0.00699999984353781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>No</v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Newcod</v>
      </c>
      <c r="Z43" s="9" t="str">
        <f aca="false">IF(ISERROR(MATCH(A43,,0)),IF(ISERROR(MATCH(A43,,0)),"",(MATCH(A43,,0))),(MATCH(A43,,0)))</f>
        <v/>
      </c>
      <c r="AA43" s="218"/>
      <c r="AB43" s="230" t="s">
        <v>99</v>
      </c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100</v>
      </c>
      <c r="B44" s="221" t="n">
        <v>0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7" t="n">
        <f aca="false">($B44*$B$7+$C44*$C$7)/100</f>
        <v>0.00649999985471368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RANREP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7" t="n">
        <f aca="false">($B63*$B$7+$C63*$C$7)/100</f>
        <v>0</v>
      </c>
      <c r="G63" s="234" t="str">
        <f aca="false">IF(A63="","",IF(ISERROR(VLOOKUP($A63,,13,0)),IF(ISERROR(VLOOKUP($A63,,12,0)),"    -",VLOOKUP($A63,,12,0)),VLOOKUP($A63,,13,0)))</f>
        <v/>
      </c>
      <c r="H63" s="235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7" t="n">
        <f aca="false">($B64*$B$7+$C64*$C$7)/100</f>
        <v>0</v>
      </c>
      <c r="G64" s="236" t="str">
        <f aca="false">IF(A64="","",IF(ISERROR(VLOOKUP($A64,,13,0)),IF(ISERROR(VLOOKUP($A64,,12,0)),"    -",VLOOKUP($A64,,12,0)),VLOOKUP($A64,,13,0)))</f>
        <v/>
      </c>
      <c r="H64" s="237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7" t="n">
        <f aca="false">($B65*$B$7+$C65*$C$7)/100</f>
        <v>0</v>
      </c>
      <c r="G65" s="236" t="str">
        <f aca="false">IF(A65="","",IF(ISERROR(VLOOKUP($A65,,13,0)),IF(ISERROR(VLOOKUP($A65,,12,0)),"    -",VLOOKUP($A65,,12,0)),VLOOKUP($A65,,13,0)))</f>
        <v/>
      </c>
      <c r="H65" s="237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7" t="n">
        <f aca="false">($B66*$B$7+$C66*$C$7)/100</f>
        <v>0</v>
      </c>
      <c r="G66" s="236" t="str">
        <f aca="false">IF(A66="","",IF(ISERROR(VLOOKUP($A66,,13,0)),IF(ISERROR(VLOOKUP($A66,,12,0)),"    -",VLOOKUP($A66,,12,0)),VLOOKUP($A66,,13,0)))</f>
        <v/>
      </c>
      <c r="H66" s="237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7" t="n">
        <f aca="false">($B67*$B$7+$C67*$C$7)/100</f>
        <v>0</v>
      </c>
      <c r="G67" s="236" t="str">
        <f aca="false">IF(A67="","",IF(ISERROR(VLOOKUP($A67,,13,0)),IF(ISERROR(VLOOKUP($A67,,12,0)),"    -",VLOOKUP($A67,,12,0)),VLOOKUP($A67,,13,0)))</f>
        <v/>
      </c>
      <c r="H67" s="237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7" t="n">
        <f aca="false">($B68*$B$7+$C68*$C$7)/100</f>
        <v>0</v>
      </c>
      <c r="G68" s="236" t="str">
        <f aca="false">IF(A68="","",IF(ISERROR(VLOOKUP($A68,,13,0)),IF(ISERROR(VLOOKUP($A68,,12,0)),"    -",VLOOKUP($A68,,12,0)),VLOOKUP($A68,,13,0)))</f>
        <v/>
      </c>
      <c r="H68" s="237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7" t="n">
        <f aca="false">($B69*$B$7+$C69*$C$7)/100</f>
        <v>0</v>
      </c>
      <c r="G69" s="236" t="str">
        <f aca="false">IF(A69="","",IF(ISERROR(VLOOKUP($A69,,13,0)),IF(ISERROR(VLOOKUP($A69,,12,0)),"    -",VLOOKUP($A69,,12,0)),VLOOKUP($A69,,13,0)))</f>
        <v/>
      </c>
      <c r="H69" s="237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7" t="n">
        <f aca="false">($B70*$B$7+$C70*$C$7)/100</f>
        <v>0</v>
      </c>
      <c r="G70" s="236" t="str">
        <f aca="false">IF(A70="","",IF(ISERROR(VLOOKUP($A70,,13,0)),IF(ISERROR(VLOOKUP($A70,,12,0)),"    -",VLOOKUP($A70,,12,0)),VLOOKUP($A70,,13,0)))</f>
        <v/>
      </c>
      <c r="H70" s="237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7" t="n">
        <f aca="false">($B71*$B$7+$C71*$C$7)/100</f>
        <v>0</v>
      </c>
      <c r="G71" s="236" t="str">
        <f aca="false">IF(A71="","",IF(ISERROR(VLOOKUP($A71,,13,0)),IF(ISERROR(VLOOKUP($A71,,12,0)),"    -",VLOOKUP($A71,,12,0)),VLOOKUP($A71,,13,0)))</f>
        <v/>
      </c>
      <c r="H71" s="237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7" t="n">
        <f aca="false">($B72*$B$7+$C72*$C$7)/100</f>
        <v>0</v>
      </c>
      <c r="G72" s="236" t="str">
        <f aca="false">IF(A72="","",IF(ISERROR(VLOOKUP($A72,,13,0)),IF(ISERROR(VLOOKUP($A72,,12,0)),"    -",VLOOKUP($A72,,12,0)),VLOOKUP($A72,,13,0)))</f>
        <v/>
      </c>
      <c r="H72" s="237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7" t="n">
        <f aca="false">($B73*$B$7+$C73*$C$7)/100</f>
        <v>0</v>
      </c>
      <c r="G73" s="236" t="str">
        <f aca="false">IF(A73="","",IF(ISERROR(VLOOKUP($A73,,13,0)),IF(ISERROR(VLOOKUP($A73,,12,0)),"    -",VLOOKUP($A73,,12,0)),VLOOKUP($A73,,13,0)))</f>
        <v/>
      </c>
      <c r="H73" s="237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7" t="n">
        <f aca="false">($B74*$B$7+$C74*$C$7)/100</f>
        <v>0</v>
      </c>
      <c r="G74" s="236" t="str">
        <f aca="false">IF(A74="","",IF(ISERROR(VLOOKUP($A74,,13,0)),IF(ISERROR(VLOOKUP($A74,,12,0)),"    -",VLOOKUP($A74,,12,0)),VLOOKUP($A74,,13,0)))</f>
        <v/>
      </c>
      <c r="H74" s="237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7" t="n">
        <f aca="false">($B75*$B$7+$C75*$C$7)/100</f>
        <v>0</v>
      </c>
      <c r="G75" s="236" t="str">
        <f aca="false">IF(A75="","",IF(ISERROR(VLOOKUP($A75,,13,0)),IF(ISERROR(VLOOKUP($A75,,12,0)),"    -",VLOOKUP($A75,,12,0)),VLOOKUP($A75,,13,0)))</f>
        <v/>
      </c>
      <c r="H75" s="237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7" t="n">
        <f aca="false">($B76*$B$7+$C76*$C$7)/100</f>
        <v>0</v>
      </c>
      <c r="G76" s="236" t="str">
        <f aca="false">IF(A76="","",IF(ISERROR(VLOOKUP($A76,,13,0)),IF(ISERROR(VLOOKUP($A76,,12,0)),"    -",VLOOKUP($A76,,12,0)),VLOOKUP($A76,,13,0)))</f>
        <v/>
      </c>
      <c r="H76" s="237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7" t="n">
        <f aca="false">($B77*$B$7+$C77*$C$7)/100</f>
        <v>0</v>
      </c>
      <c r="G77" s="236" t="str">
        <f aca="false">IF(A77="","",IF(ISERROR(VLOOKUP($A77,,13,0)),IF(ISERROR(VLOOKUP($A77,,12,0)),"    -",VLOOKUP($A77,,12,0)),VLOOKUP($A77,,13,0)))</f>
        <v/>
      </c>
      <c r="H77" s="237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7" t="n">
        <f aca="false">($B78*$B$7+$C78*$C$7)/100</f>
        <v>0</v>
      </c>
      <c r="G78" s="236" t="str">
        <f aca="false">IF(A78="","",IF(ISERROR(VLOOKUP($A78,,13,0)),IF(ISERROR(VLOOKUP($A78,,12,0)),"    -",VLOOKUP($A78,,12,0)),VLOOKUP($A78,,13,0)))</f>
        <v/>
      </c>
      <c r="H78" s="237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7" t="n">
        <f aca="false">($B79*$B$7+$C79*$C$7)/100</f>
        <v>0</v>
      </c>
      <c r="G79" s="236" t="str">
        <f aca="false">IF(A79="","",IF(ISERROR(VLOOKUP($A79,,13,0)),IF(ISERROR(VLOOKUP($A79,,12,0)),"    -",VLOOKUP($A79,,12,0)),VLOOKUP($A79,,13,0)))</f>
        <v/>
      </c>
      <c r="H79" s="237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7" t="n">
        <f aca="false">($B80*$B$7+$C80*$C$7)/100</f>
        <v>0</v>
      </c>
      <c r="G80" s="236" t="str">
        <f aca="false">IF(A80="","",IF(ISERROR(VLOOKUP($A80,,13,0)),IF(ISERROR(VLOOKUP($A80,,12,0)),"    -",VLOOKUP($A80,,12,0)),VLOOKUP($A80,,13,0)))</f>
        <v/>
      </c>
      <c r="H80" s="237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7" t="n">
        <f aca="false">($B81*$B$7+$C81*$C$7)/100</f>
        <v>0</v>
      </c>
      <c r="G81" s="236" t="str">
        <f aca="false">IF(A81="","",IF(ISERROR(VLOOKUP($A81,,13,0)),IF(ISERROR(VLOOKUP($A81,,12,0)),"    -",VLOOKUP($A81,,12,0)),VLOOKUP($A81,,13,0)))</f>
        <v/>
      </c>
      <c r="H81" s="237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8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9"/>
      <c r="B82" s="240"/>
      <c r="C82" s="241"/>
      <c r="D82" s="242" t="str">
        <f aca="false">IF(ISERROR(VLOOKUP($A82,,2,0)),IF(ISERROR(VLOOKUP($A82,,1,0)),"",VLOOKUP($A82,,1,0)),VLOOKUP($A82,,2,0))</f>
        <v/>
      </c>
      <c r="E82" s="243" t="n">
        <f aca="false">IF(D82="",0,VLOOKUP(D82,D$20:D80,1,0))</f>
        <v>0</v>
      </c>
      <c r="F82" s="244" t="n">
        <f aca="false">($B82*$B$7+$C82*$C$7)/100</f>
        <v>0</v>
      </c>
      <c r="G82" s="245" t="str">
        <f aca="false">IF(A82="","",IF(ISERROR(VLOOKUP($A82,,13,0)),IF(ISERROR(VLOOKUP($A82,,12,0)),"    -",VLOOKUP($A82,,12,0)),VLOOKUP($A82,,13,0)))</f>
        <v/>
      </c>
      <c r="H82" s="246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7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8"/>
      <c r="M82" s="248"/>
      <c r="N82" s="248"/>
      <c r="O82" s="249"/>
      <c r="P82" s="250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51"/>
      <c r="X82" s="252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3" t="s">
        <v>101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4"/>
      <c r="Q83" s="254"/>
      <c r="R83" s="254"/>
      <c r="S83" s="254"/>
      <c r="T83" s="9"/>
      <c r="U83" s="9"/>
      <c r="V83" s="254"/>
      <c r="W83" s="254"/>
      <c r="X83" s="254"/>
      <c r="Y83" s="255"/>
      <c r="Z83" s="255"/>
      <c r="AA83" s="255"/>
      <c r="AB83" s="256"/>
      <c r="AC83" s="256"/>
      <c r="AD83" s="256"/>
    </row>
    <row r="84" customFormat="false" ht="12.75" hidden="true" customHeight="false" outlineLevel="0" collapsed="false">
      <c r="A84" s="257" t="str">
        <f aca="false">A3</f>
        <v>le Liauron</v>
      </c>
      <c r="B84" s="258" t="str">
        <f aca="false">C3</f>
        <v>RAU DE LIAURON à CELLIER-DU-LUC</v>
      </c>
      <c r="C84" s="259" t="n">
        <f aca="false">A4</f>
        <v>41843</v>
      </c>
      <c r="D84" s="260" t="str">
        <f aca="false">IF(ISERROR(SUM($T$23:$T$82)/SUM($U$23:$U$82)),"",SUM($T$23:$T$82)/SUM($U$23:$U$82))</f>
        <v/>
      </c>
      <c r="E84" s="261" t="n">
        <f aca="false">N13</f>
        <v>22</v>
      </c>
      <c r="F84" s="258" t="n">
        <f aca="false">N14</f>
        <v>0</v>
      </c>
      <c r="G84" s="258" t="n">
        <f aca="false">N15</f>
        <v>0</v>
      </c>
      <c r="H84" s="258" t="n">
        <f aca="false">N16</f>
        <v>0</v>
      </c>
      <c r="I84" s="258" t="n">
        <f aca="false">N17</f>
        <v>0</v>
      </c>
      <c r="J84" s="262" t="str">
        <f aca="false">N8</f>
        <v>     -</v>
      </c>
      <c r="K84" s="260" t="str">
        <f aca="false">N9</f>
        <v>     -</v>
      </c>
      <c r="L84" s="261" t="n">
        <f aca="false">N10</f>
        <v>0</v>
      </c>
      <c r="M84" s="261" t="n">
        <f aca="false">N11</f>
        <v>0</v>
      </c>
      <c r="N84" s="260" t="str">
        <f aca="false">O8</f>
        <v>      -</v>
      </c>
      <c r="O84" s="260" t="str">
        <f aca="false">O9</f>
        <v>      -</v>
      </c>
      <c r="P84" s="261" t="n">
        <f aca="false">O10</f>
        <v>0</v>
      </c>
      <c r="Q84" s="261" t="n">
        <f aca="false">O11</f>
        <v>0</v>
      </c>
      <c r="R84" s="261" t="n">
        <f aca="false">F21</f>
        <v>2.25800000075251</v>
      </c>
      <c r="S84" s="261" t="n">
        <f aca="false">K11</f>
        <v>0</v>
      </c>
      <c r="T84" s="261" t="n">
        <f aca="false">K12</f>
        <v>0</v>
      </c>
      <c r="U84" s="261" t="n">
        <f aca="false">K13</f>
        <v>0</v>
      </c>
      <c r="V84" s="263" t="n">
        <f aca="false">K14</f>
        <v>0</v>
      </c>
      <c r="W84" s="264" t="n">
        <f aca="false">K15</f>
        <v>0</v>
      </c>
      <c r="Z84" s="238"/>
      <c r="AA84" s="238"/>
      <c r="AB84" s="256"/>
      <c r="AC84" s="256"/>
      <c r="AD84" s="256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5" t="s">
        <v>102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106</v>
      </c>
      <c r="R90" s="9"/>
      <c r="S90" s="266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6"/>
    </row>
    <row r="92" customFormat="false" ht="12.75" hidden="false" customHeight="false" outlineLevel="0" collapsed="false">
      <c r="Q92" s="9" t="s">
        <v>108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109</v>
      </c>
      <c r="R93" s="9"/>
      <c r="S93" s="215" t="str">
        <f aca="false">INDEX($A$23:$A$82,$S$92)</f>
        <v>SPAERE</v>
      </c>
      <c r="T93" s="9"/>
    </row>
    <row r="94" customFormat="false" ht="12.75" hidden="false" customHeight="false" outlineLevel="0" collapsed="false">
      <c r="S94" s="256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41">
    <cfRule type="expression" priority="28" aboveAverage="0" equalAverage="0" bottom="0" percent="0" rank="0" text="" dxfId="26">
      <formula>ISTEXT($E41)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