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4026500_ALLIER" sheetId="6" state="visible" r:id="rId8"/>
    <sheet name="modele" sheetId="7" state="hidden" r:id="rId9"/>
    <sheet name="liste codes réf" sheetId="8" state="hidden" r:id="rId10"/>
  </sheets>
  <definedNames>
    <definedName function="false" hidden="false" localSheetId="5" name="_xlnm.Print_Area" vbProcedure="false">04026500_ALLIER!$A$1:$O$82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04026500_ALLIER!$A$23:$J$84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<sst xmlns="http://schemas.openxmlformats.org/spreadsheetml/2006/main" count="7348" uniqueCount="2728">
  <si>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</si>
  <si>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</si>
  <si>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</si>
  <si>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</si>
  <si>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</si>
  <si>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</si>
  <si>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</si>
  <si>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</si>
  <si>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</si>
  <si>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</si>
  <si>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</si>
  <si>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</si>
  <si>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</si>
  <si>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</si>
  <si>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</si>
  <si>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</si>
  <si>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</si>
  <si>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</si>
  <si>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</si>
  <si>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</si>
  <si>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</si>
  <si>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</si>
  <si>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</si>
  <si>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</si>
  <si>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</si>
  <si>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</si>
  <si>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</si>
  <si>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</si>
  <si>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</si>
  <si>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</si>
  <si>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</si>
  <si>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</si>
  <si>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</si>
  <si>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</si>
  <si>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</si>
  <si>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</si>
  <si>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</si>
  <si>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</si>
  <si>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</si>
  <si>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</si>
  <si>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</si>
  <si>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</si>
  <si>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</si>
  <si>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</si>
  <si>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</si>
  <si>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</si>
  <si>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</si>
  <si>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</si>
  <si>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</si>
  <si>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</si>
  <si>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</si>
  <si>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</si>
  <si>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</si>
  <si>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</si>
  <si>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</si>
  <si>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</si>
  <si>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</si>
  <si>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</si>
  <si>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</si>
  <si>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</si>
  <si>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</si>
  <si>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</si>
  <si>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</si>
  <si>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</si>
  <si>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</si>
  <si>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</si>
  <si>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</si>
  <si>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</si>
  <si>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</si>
  <si>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</si>
  <si>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</si>
  <si>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</si>
  <si>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</si>
  <si>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</si>
  <si>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</si>
  <si>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</si>
  <si>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</si>
  <si>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</si>
  <si>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</si>
  <si>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</si>
  <si>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</si>
  <si>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</si>
  <si>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</si>
  <si>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</si>
  <si>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</si>
  <si>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</si>
  <si>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</si>
  <si>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</si>
  <si>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</si>
  <si>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</si>
  <si>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</si>
  <si>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</si>
  <si>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</si>
  <si>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</si>
  <si>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</si>
  <si>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</si>
  <si>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</si>
  <si>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</si>
  <si>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</si>
  <si>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</si>
  <si>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</si>
  <si>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</si>
  <si>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</si>
  <si>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</si>
  <si>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</si>
  <si>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</si>
  <si>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</si>
  <si>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</si>
  <si>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</si>
  <si>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</si>
  <si>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</si>
  <si>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</si>
  <si>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</si>
  <si>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</si>
  <si>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</si>
  <si>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</si>
  <si>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</si>
  <si>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</si>
  <si>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</si>
  <si>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</si>
  <si>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</si>
  <si>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</si>
  <si>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</si>
  <si>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</si>
  <si>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</si>
  <si>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</si>
  <si>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</si>
  <si>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</si>
  <si>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</si>
  <si>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</si>
  <si>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</si>
  <si>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</si>
  <si>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</si>
  <si>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</si>
  <si>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</si>
  <si>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</si>
  <si>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</si>
  <si>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</si>
  <si>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</si>
  <si>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</si>
  <si>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</si>
  <si>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</si>
  <si>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</si>
  <si>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</si>
  <si>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</si>
  <si>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</si>
  <si>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</si>
  <si>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</si>
  <si>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</si>
  <si>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</si>
  <si>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</si>
  <si>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</si>
  <si>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</si>
  <si>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</si>
  <si>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</si>
  <si>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</si>
  <si>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</si>
  <si>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</si>
  <si>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</si>
  <si>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</si>
  <si>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</si>
  <si>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</si>
  <si>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</si>
  <si>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</si>
  <si>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</si>
  <si>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</si>
  <si>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</si>
  <si>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</si>
  <si>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</si>
  <si>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</si>
  <si>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</si>
  <si>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</si>
  <si>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</si>
  <si>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</si>
  <si>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</si>
  <si>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</si>
  <si>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</si>
  <si>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</si>
  <si>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</si>
  <si>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</si>
  <si>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</si>
  <si>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</si>
  <si>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</si>
  <si>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</si>
  <si>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</si>
  <si>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</si>
  <si>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</si>
  <si>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</si>
  <si>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</si>
  <si>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</si>
  <si>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</si>
  <si>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</si>
  <si>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</si>
  <si>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</si>
  <si>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</si>
  <si>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</si>
  <si>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</si>
  <si>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</si>
  <si>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</si>
  <si>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</si>
  <si>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</si>
  <si>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</si>
  <si>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</si>
  <si>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</si>
  <si>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</si>
  <si>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</si>
  <si>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</si>
  <si>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</si>
  <si>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</si>
  <si>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</si>
  <si>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</si>
  <si>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</si>
  <si>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</si>
  <si>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</si>
  <si>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</si>
  <si>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</si>
  <si>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</si>
  <si>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</si>
  <si>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</si>
  <si>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</si>
  <si>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</si>
  <si>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</si>
  <si>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</si>
  <si>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</si>
  <si>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</si>
  <si>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</si>
  <si>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</si>
  <si>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</si>
  <si>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</si>
  <si>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</si>
  <si>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</si>
  <si>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</si>
  <si>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</si>
  <si>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</si>
  <si>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</si>
  <si>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</si>
  <si>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</si>
  <si>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</si>
  <si>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</si>
  <si>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</si>
  <si>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</si>
  <si>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</si>
  <si>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</si>
  <si>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</si>
  <si>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</si>
  <si>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</si>
  <si>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</si>
  <si>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</si>
  <si>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</si>
  <si>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</si>
  <si>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</si>
  <si>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</si>
  <si>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</si>
  <si>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</si>
  <si>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</si>
  <si>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</si>
  <si>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</si>
  <si>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</si>
  <si>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</si>
  <si>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</si>
  <si>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</si>
  <si>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</si>
  <si>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</si>
  <si>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</si>
  <si>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</si>
  <si>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</si>
  <si>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</si>
  <si>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</si>
  <si>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</si>
  <si>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</si>
  <si>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</si>
  <si>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</si>
  <si>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</si>
  <si>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</si>
  <si>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</si>
  <si>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</si>
  <si>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</si>
  <si>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</si>
  <si>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</si>
  <si>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</si>
  <si>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</si>
  <si>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</si>
  <si>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</si>
  <si>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</si>
  <si>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</si>
  <si>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</si>
  <si>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</si>
  <si>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</si>
  <si>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</si>
  <si>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</si>
  <si>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</si>
  <si>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</si>
  <si>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</si>
  <si>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</si>
  <si>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</si>
  <si>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</si>
  <si>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</si>
  <si>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</si>
  <si>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</si>
  <si>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</si>
  <si>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</si>
  <si>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</si>
  <si>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</si>
  <si>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</si>
  <si>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</si>
  <si>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</si>
  <si>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</si>
  <si>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</si>
  <si>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</si>
  <si>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</si>
  <si>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</si>
  <si>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</si>
  <si>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</si>
  <si>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</si>
  <si>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</si>
  <si>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</si>
  <si>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</si>
  <si>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</si>
  <si>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</si>
  <si>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</si>
  <si>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</si>
  <si>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</si>
  <si>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</si>
  <si>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</si>
  <si>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</si>
  <si>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</si>
  <si>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</si>
  <si>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</si>
  <si>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</si>
  <si>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</si>
  <si>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</si>
  <si>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</si>
  <si>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</si>
  <si>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</si>
  <si>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</si>
  <si>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</si>
  <si>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</si>
  <si>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</si>
  <si>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</si>
  <si>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</si>
  <si>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</si>
  <si>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</si>
  <si>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</si>
  <si>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</si>
  <si>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</si>
  <si>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</si>
  <si>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</si>
  <si>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</si>
  <si>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</si>
  <si>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</si>
  <si>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</si>
  <si>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</si>
  <si>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</si>
  <si>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</si>
  <si>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</si>
  <si>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</si>
  <si>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</si>
  <si>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</si>
  <si>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</si>
  <si>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</si>
  <si>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</si>
  <si>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</si>
  <si>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</si>
  <si>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</si>
  <si>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</si>
  <si>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</si>
  <si>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</si>
  <si>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</si>
  <si>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</si>
  <si>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</si>
  <si>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</si>
  <si>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</si>
  <si>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</si>
  <si>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</si>
  <si>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</si>
  <si>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</si>
  <si>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</si>
  <si>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</si>
  <si>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</si>
  <si>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</si>
  <si>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</si>
  <si>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</si>
  <si>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</si>
  <si>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</si>
  <si>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</si>
  <si>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</si>
  <si>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</si>
  <si>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</si>
  <si>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</si>
  <si>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</si>
  <si>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</si>
  <si>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</si>
  <si>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</si>
  <si>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</si>
  <si>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</si>
  <si>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</si>
  <si>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</si>
  <si>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</si>
  <si>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</si>
  <si>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</si>
  <si>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</si>
  <si>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</si>
  <si>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</si>
  <si>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</si>
  <si>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</si>
  <si>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</si>
  <si>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</si>
  <si>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</si>
  <si>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</si>
  <si>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</si>
  <si>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</si>
  <si>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</si>
  <si>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</si>
  <si>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</si>
  <si>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</si>
  <si>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</si>
  <si>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</si>
  <si>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</si>
  <si>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</si>
  <si>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</si>
  <si>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</si>
  <si>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</si>
  <si>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</si>
  <si>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</si>
  <si>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</si>
  <si>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</si>
  <si>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</si>
  <si>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</si>
  <si>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</si>
  <si>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</si>
  <si>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</si>
  <si>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</si>
  <si>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</si>
  <si>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</si>
  <si>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</si>
  <si>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</si>
  <si>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</si>
  <si>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</si>
  <si>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</si>
  <si>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</si>
  <si>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</si>
  <si>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</si>
  <si>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</si>
  <si>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</si>
  <si>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</si>
  <si>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</si>
  <si>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</si>
  <si>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</si>
  <si>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</si>
  <si>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</si>
  <si>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</si>
  <si>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</si>
  <si>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</si>
  <si>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</si>
  <si>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</si>
  <si>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</si>
  <si>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</si>
  <si>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</si>
  <si>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</si>
  <si>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</si>
  <si>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</si>
  <si>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</si>
  <si>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</si>
  <si>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</si>
  <si>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</si>
  <si>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</si>
  <si>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</si>
  <si>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</si>
  <si>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</si>
  <si>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</si>
  <si>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</si>
  <si>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</si>
  <si>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</si>
  <si>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</si>
  <si>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</si>
  <si>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</si>
  <si>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</si>
  <si>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</si>
  <si>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</si>
  <si>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</si>
  <si>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</si>
  <si>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</si>
  <si>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</si>
  <si>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</si>
  <si>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</si>
  <si>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</si>
  <si>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</si>
  <si>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</si>
  <si>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</si>
  <si>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</si>
  <si>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</si>
  <si>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</si>
  <si>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</si>
  <si>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</si>
  <si>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</si>
  <si>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</si>
  <si>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</si>
  <si>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</si>
  <si>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</si>
  <si>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</si>
  <si>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</si>
  <si>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</si>
  <si>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</si>
  <si>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</si>
  <si>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</si>
  <si>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</si>
  <si>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</si>
  <si>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</si>
  <si>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</si>
  <si>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</si>
  <si>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</si>
  <si>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</si>
  <si>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</si>
  <si>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</si>
  <si>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</si>
  <si>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</si>
  <si>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</si>
  <si>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</si>
  <si>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</si>
  <si>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</si>
  <si>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</si>
  <si>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</si>
  <si>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</si>
  <si>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</si>
  <si>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</si>
  <si>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</si>
  <si>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</si>
  <si>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</si>
  <si>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</si>
  <si>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</si>
  <si>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</si>
  <si>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</si>
  <si>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</si>
  <si>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</si>
  <si>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</si>
  <si>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</si>
  <si>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</si>
  <si>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</si>
  <si>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</si>
  <si>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</si>
  <si>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</si>
  <si>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</si>
  <si>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</si>
  <si>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</si>
  <si>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</si>
  <si>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</si>
  <si>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</si>
  <si>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</si>
  <si>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</si>
  <si>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</si>
  <si>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</si>
  <si>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</si>
  <si>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</si>
  <si>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</si>
  <si>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</si>
  <si>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</si>
  <si>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</si>
  <si>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</si>
  <si>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</si>
  <si>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</si>
  <si>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</si>
  <si>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</si>
  <si>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</si>
  <si>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</si>
  <si>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</si>
  <si>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</si>
  <si>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</si>
  <si>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</si>
  <si>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</si>
  <si>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</si>
  <si>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</si>
  <si>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</si>
  <si>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</si>
  <si>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</si>
  <si>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</si>
  <si>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</si>
  <si>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</si>
  <si>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</si>
  <si>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</si>
  <si>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</si>
  <si>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</si>
  <si>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</si>
  <si>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</si>
  <si>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</si>
  <si>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</si>
  <si>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</si>
  <si>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</si>
  <si>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</si>
  <si>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</si>
  <si>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</si>
  <si>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</si>
  <si>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</si>
  <si>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</si>
  <si>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</si>
  <si>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</si>
  <si>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</si>
  <si>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</si>
  <si>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</si>
  <si>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</si>
  <si>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</si>
  <si>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</si>
  <si>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</si>
  <si>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</si>
  <si>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</si>
  <si>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</si>
  <si>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</si>
  <si>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</si>
  <si>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</si>
  <si>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</si>
  <si>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</si>
  <si>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</si>
  <si>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</si>
  <si>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</si>
  <si>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</si>
  <si>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</si>
  <si>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</si>
  <si>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</si>
  <si>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</si>
  <si>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</si>
  <si>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</si>
  <si>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</si>
  <si>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</si>
  <si>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</si>
  <si>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</si>
  <si>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</si>
  <si>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</si>
  <si>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</si>
  <si>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</si>
  <si>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</si>
  <si>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</si>
  <si>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</si>
  <si>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</si>
  <si>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</si>
  <si>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</si>
  <si>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</si>
  <si>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</si>
  <si>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</si>
  <si>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</si>
  <si>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</si>
  <si>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</si>
  <si>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</si>
  <si>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</si>
  <si>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</si>
  <si>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</si>
  <si>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</si>
  <si>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</si>
  <si>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</si>
  <si>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</si>
  <si>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</si>
  <si>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</si>
  <si>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</si>
  <si>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</si>
  <si>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</si>
  <si>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</si>
  <si>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</si>
  <si>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</si>
  <si>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</si>
  <si>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</si>
  <si>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</si>
  <si>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</si>
  <si>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</si>
  <si>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</si>
  <si>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</si>
  <si>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</si>
  <si>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</si>
  <si>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</si>
  <si>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</si>
  <si>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</si>
  <si>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</si>
  <si>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</si>
  <si>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</si>
  <si>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</si>
  <si>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</si>
  <si>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</si>
  <si>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</si>
  <si>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</si>
  <si>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</si>
  <si>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</si>
  <si>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</si>
  <si>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</si>
  <si>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</si>
  <si>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</si>
  <si>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</si>
  <si>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</si>
  <si>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</si>
  <si>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</si>
  <si>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</si>
  <si>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</si>
  <si>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</si>
  <si>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</si>
  <si>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</si>
  <si>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</si>
  <si>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</si>
  <si>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</si>
  <si>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</si>
  <si>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</si>
  <si>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</si>
  <si>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</si>
  <si>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</si>
  <si>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</si>
  <si>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</si>
  <si>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</si>
  <si>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</si>
  <si>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</si>
  <si>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</si>
  <si>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</si>
  <si>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</si>
  <si>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</si>
  <si>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</si>
  <si>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</si>
  <si>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</si>
  <si>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</si>
  <si>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</si>
  <si>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</si>
  <si>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</si>
  <si>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</si>
  <si>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</si>
  <si>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</si>
  <si>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</si>
  <si>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</si>
  <si>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</si>
  <si>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</si>
  <si>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</si>
  <si>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</si>
  <si>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</si>
  <si>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</si>
  <si>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</si>
  <si>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</si>
  <si>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</si>
  <si>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</si>
  <si>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</si>
  <si>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</si>
  <si>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</si>
  <si>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</si>
  <si>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</si>
  <si>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</si>
  <si>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</si>
  <si>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</si>
  <si>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</si>
  <si>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</si>
  <si>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</si>
  <si>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</si>
  <si>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</si>
  <si>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</si>
  <si>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</si>
  <si>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</si>
  <si>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</si>
  <si>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</si>
  <si>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</si>
  <si>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</si>
  <si>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</si>
  <si>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</si>
  <si>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</si>
  <si>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</si>
  <si>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</si>
  <si>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</si>
  <si>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</si>
  <si>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</si>
  <si>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</si>
  <si>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</si>
  <si>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</si>
  <si>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</si>
  <si>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</si>
  <si>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</si>
  <si>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</si>
  <si>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</si>
  <si>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</si>
  <si>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</si>
  <si>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</si>
  <si>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</si>
  <si>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</si>
  <si>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</si>
  <si>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</si>
  <si>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</si>
  <si>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</si>
  <si>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</si>
  <si>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</si>
  <si>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</si>
  <si>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</si>
  <si>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</si>
  <si>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</si>
  <si>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</si>
  <si>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</si>
  <si>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</si>
  <si>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</si>
  <si>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</si>
  <si>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</si>
  <si>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</si>
  <si>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</si>
  <si>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</si>
  <si>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</si>
  <si>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</si>
  <si>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</si>
  <si>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</si>
  <si>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</si>
  <si>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</si>
  <si>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</si>
  <si>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</si>
  <si>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</si>
  <si>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</si>
  <si>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</si>
  <si>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</si>
  <si>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</si>
  <si>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</si>
  <si>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</si>
  <si>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</si>
  <si>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</si>
  <si>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</si>
  <si>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</si>
  <si>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</si>
  <si>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</si>
  <si>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</si>
  <si>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</si>
  <si>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</si>
  <si>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</si>
  <si>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</si>
  <si>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</si>
  <si>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</si>
  <si>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</si>
  <si>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</si>
  <si>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</si>
  <si>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</si>
  <si>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</si>
  <si>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</si>
  <si>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</si>
  <si>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</si>
  <si>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</si>
  <si>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</si>
  <si>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</si>
  <si>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</si>
  <si>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</si>
  <si>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</si>
  <si>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</si>
  <si>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</si>
  <si>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</si>
  <si>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</si>
  <si>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</si>
  <si>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</si>
  <si>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</si>
  <si>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</si>
  <si>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</si>
  <si>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</si>
  <si>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</si>
  <si>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</si>
  <si>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</si>
  <si>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</si>
  <si>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</si>
  <si>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</si>
  <si>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</si>
  <si>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</si>
  <si>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</si>
  <si>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</si>
  <si>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</si>
  <si>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</si>
  <si>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</si>
  <si>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</si>
  <si>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</si>
  <si>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</si>
  <si>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</si>
  <si>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</si>
  <si>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</si>
  <si>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</si>
  <si>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</si>
  <si>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</si>
  <si>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</si>
  <si>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</si>
  <si>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</si>
  <si>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</si>
  <si>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</si>
  <si>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</si>
  <si>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</si>
  <si>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</si>
  <si>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</si>
  <si>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</si>
  <si>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</si>
  <si>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</si>
  <si>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</si>
  <si>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</si>
  <si>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</si>
  <si>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</si>
  <si>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</si>
  <si>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</si>
  <si>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</si>
  <si>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</si>
  <si>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</si>
  <si>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</si>
  <si>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</si>
  <si>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</si>
  <si>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</si>
  <si>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</si>
  <si>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</si>
  <si>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</si>
  <si>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</si>
  <si>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</si>
  <si>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</si>
  <si>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</si>
  <si>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</si>
  <si>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</si>
  <si>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</si>
  <si>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</si>
  <si>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</si>
  <si>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</si>
  <si>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</si>
  <si>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</si>
  <si>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</si>
  <si>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</si>
  <si>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</si>
  <si>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</si>
  <si>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</si>
  <si>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</si>
  <si>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</si>
  <si>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</si>
  <si>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</si>
  <si>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</si>
  <si>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</si>
  <si>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</si>
  <si>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</si>
  <si>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</si>
  <si>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</si>
  <si>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</si>
  <si>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</si>
  <si>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</si>
  <si>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</si>
  <si>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</si>
  <si>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</si>
  <si>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</si>
  <si>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</si>
  <si>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</si>
  <si>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</si>
  <si>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</si>
  <si>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</si>
  <si>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</si>
  <si>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</si>
  <si>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</si>
  <si>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</si>
  <si>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</si>
  <si>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</si>
  <si>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</si>
  <si>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</si>
  <si>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</si>
  <si>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</si>
  <si>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</si>
  <si>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</si>
  <si>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</si>
  <si>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</si>
  <si>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</si>
  <si>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</si>
  <si>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</si>
  <si>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</si>
  <si>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</si>
  <si>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</si>
  <si>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</si>
  <si>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</si>
  <si>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</si>
  <si>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</si>
  <si>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</si>
  <si>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</si>
  <si>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</si>
  <si>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</si>
  <si>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</si>
  <si>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</si>
  <si>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</si>
  <si>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</si>
  <si>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</si>
  <si>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</si>
  <si>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</si>
  <si>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</si>
  <si>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</si>
  <si>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</si>
  <si>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</si>
  <si>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</si>
  <si>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</si>
  <si>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</si>
  <si>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</si>
  <si>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</si>
  <si>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</si>
  <si>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</si>
  <si>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</si>
  <si>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</si>
  <si>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</si>
  <si>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</si>
  <si>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</si>
  <si>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</si>
  <si>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</si>
  <si>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</si>
  <si>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</si>
  <si>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</si>
  <si>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</si>
  <si>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</si>
  <si>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</si>
  <si>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</si>
  <si>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</si>
  <si>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</si>
  <si>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</si>
  <si>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</si>
  <si>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</si>
  <si>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</si>
  <si>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</si>
  <si>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</si>
  <si>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</si>
  <si>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</si>
  <si>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</si>
  <si>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</si>
  <si>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</si>
  <si>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</si>
  <si>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</si>
  <si>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</si>
  <si>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</si>
  <si>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</si>
  <si>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</si>
  <si>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</si>
  <si>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</si>
  <si>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</si>
  <si>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</si>
  <si>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</si>
  <si>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</si>
  <si>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</si>
  <si>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</si>
  <si>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</si>
  <si>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</si>
  <si>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</si>
  <si>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</si>
  <si>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</si>
  <si>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</si>
  <si>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</si>
  <si>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</si>
  <si>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</si>
  <si>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</si>
  <si>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</si>
  <si>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</si>
  <si>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</si>
  <si>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</si>
  <si>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</si>
  <si>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</si>
  <si>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</si>
  <si>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</si>
  <si>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</si>
  <si>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</si>
  <si>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</si>
  <si>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</si>
  <si>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</si>
  <si>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</si>
  <si>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</si>
  <si>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</si>
  <si>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</si>
  <si>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</si>
  <si>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</si>
  <si>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</si>
  <si>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</si>
  <si>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</si>
  <si>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</si>
  <si>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</si>
  <si>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</si>
  <si>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</si>
  <si>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</si>
  <si>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</si>
  <si>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</si>
  <si>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</si>
  <si>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</si>
  <si>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</si>
  <si>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</si>
  <si>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</si>
  <si>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</si>
  <si>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</si>
  <si>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</si>
  <si>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</si>
  <si>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</si>
  <si>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</si>
  <si>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</si>
  <si>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</si>
  <si>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</si>
  <si>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</si>
  <si>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</si>
  <si>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</si>
  <si>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</si>
  <si>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</si>
  <si>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</si>
  <si>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</si>
  <si>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</si>
  <si>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</si>
  <si>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</si>
  <si>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</si>
  <si>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</si>
  <si>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</si>
  <si>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</si>
  <si>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</si>
  <si>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</si>
  <si>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</si>
  <si>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</si>
  <si>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</si>
  <si>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</si>
  <si>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</si>
  <si>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</si>
  <si>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</si>
  <si>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</si>
  <si>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</si>
  <si>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</si>
  <si>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</si>
  <si>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</si>
  <si>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</si>
  <si>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</si>
  <si>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</si>
  <si>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</si>
  <si>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</si>
  <si>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</si>
  <si>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</si>
  <si>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</si>
  <si>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</si>
  <si>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</si>
  <si>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</si>
  <si>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</si>
  <si>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</si>
  <si>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</si>
  <si>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</si>
  <si>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</si>
  <si>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</si>
  <si>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</si>
  <si>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</si>
  <si>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</si>
  <si>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</si>
  <si>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</si>
  <si>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</si>
  <si>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</si>
  <si>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</si>
  <si>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</si>
  <si>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</si>
  <si>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</si>
  <si>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</si>
  <si>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</si>
  <si>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</si>
  <si>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</si>
  <si>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</si>
  <si>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</si>
  <si>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</si>
  <si>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</si>
  <si>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</si>
  <si>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</si>
  <si>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</si>
  <si>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</si>
  <si>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</si>
  <si>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</si>
  <si>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</si>
  <si>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</si>
  <si>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</si>
  <si>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</si>
  <si>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</si>
  <si>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</si>
  <si>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</si>
  <si>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</si>
  <si>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</si>
  <si>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</si>
  <si>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</si>
  <si>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</si>
  <si>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</si>
  <si>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</si>
  <si>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</si>
  <si>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</si>
  <si>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</si>
  <si>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</si>
  <si>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</si>
  <si>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</si>
  <si>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</si>
  <si>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</si>
  <si>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</si>
  <si>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</si>
  <si>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</si>
  <si>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</si>
  <si>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</si>
  <si>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</si>
  <si>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</si>
  <si>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</si>
  <si>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</si>
  <si>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</si>
  <si>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</si>
  <si>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</si>
  <si>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</si>
  <si>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</si>
  <si>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</si>
  <si>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</si>
  <si>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</si>
  <si>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</si>
  <si>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</si>
  <si>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</si>
  <si>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</si>
  <si>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</si>
  <si>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</si>
  <si>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</si>
  <si>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</si>
  <si>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</si>
  <si>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</si>
  <si>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</si>
  <si>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</si>
  <si>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</si>
  <si>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</si>
  <si>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</si>
  <si>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</si>
  <si>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</si>
  <si>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</si>
  <si>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</si>
  <si>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</si>
  <si>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</si>
  <si>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</si>
  <si>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</si>
  <si>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</si>
  <si>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</si>
  <si>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</si>
  <si>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</si>
  <si>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</si>
  <si>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</si>
  <si>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</si>
  <si>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</si>
  <si>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</si>
  <si>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</si>
  <si>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</si>
  <si>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</si>
  <si>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</si>
  <si>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</si>
  <si>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</si>
  <si>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</si>
  <si>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</si>
  <si>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</si>
  <si>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</si>
  <si>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</si>
  <si>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</si>
  <si>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</si>
  <si>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</si>
  <si>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</si>
  <si>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</si>
  <si>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</si>
  <si>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</si>
  <si>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</si>
  <si>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</si>
  <si>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</si>
  <si>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</si>
  <si>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</si>
  <si>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</si>
  <si>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</si>
  <si>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</si>
  <si>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</si>
  <si>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</si>
  <si>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</si>
  <si>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</si>
  <si>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</si>
  <si>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</si>
  <si>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</si>
  <si>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</si>
  <si>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</si>
  <si>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</si>
  <si>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</si>
  <si>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</si>
  <si>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</si>
  <si>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</si>
  <si>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</si>
  <si>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</si>
  <si>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</si>
  <si>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</si>
  <si>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</si>
  <si>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</si>
  <si>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</si>
  <si>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</si>
  <si>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</si>
  <si>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</si>
  <si>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</si>
  <si>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</si>
  <si>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</si>
  <si>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</si>
  <si>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</si>
  <si>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</si>
  <si>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</si>
  <si>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</si>
  <si>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</si>
  <si>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</si>
  <si>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</si>
  <si>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</si>
  <si>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</si>
  <si>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</si>
  <si>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</si>
  <si>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</si>
  <si>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</si>
  <si>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</si>
  <si>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</si>
  <si>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</si>
  <si>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</si>
  <si>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</si>
  <si>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</si>
  <si>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</si>
  <si>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</si>
  <si>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</si>
  <si>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</si>
  <si>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</si>
  <si>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</si>
  <si>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</si>
  <si>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</si>
  <si>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</si>
  <si>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</si>
  <si>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</si>
  <si>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</si>
  <si>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</si>
  <si>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</si>
  <si>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</si>
  <si>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</si>
  <si>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</si>
  <si>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</si>
  <si>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</si>
  <si>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</si>
  <si>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</si>
  <si>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</si>
  <si>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</si>
  <si>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</si>
  <si>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</si>
  <si>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</si>
  <si>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</si>
  <si>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</si>
  <si>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</si>
  <si>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</si>
  <si>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</si>
  <si>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</si>
  <si>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</si>
  <si>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</si>
  <si>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</si>
  <si>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</si>
  <si>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</si>
  <si>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</si>
  <si>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</si>
  <si>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</si>
  <si>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</si>
  <si>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</si>
  <si>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</si>
  <si>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</si>
  <si>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</si>
  <si>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</si>
  <si>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</si>
  <si>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</si>
  <si>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</si>
  <si>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</si>
  <si>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</si>
  <si>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</si>
  <si>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</si>
  <si>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</si>
  <si>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</si>
  <si>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</si>
  <si>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</si>
  <si>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</si>
  <si>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</si>
  <si>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</si>
  <si>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</si>
  <si>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</si>
  <si>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</si>
  <si>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</si>
  <si>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</si>
  <si>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</si>
  <si>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</si>
  <si>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</si>
  <si>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</si>
  <si>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</si>
  <si>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</si>
  <si>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</si>
  <si>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</si>
  <si>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</si>
  <si>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</si>
  <si>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</si>
  <si>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</si>
  <si>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</si>
  <si>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</si>
  <si>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</si>
  <si>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</si>
  <si>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</si>
  <si>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</si>
  <si>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</si>
  <si>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</si>
  <si>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</si>
  <si>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</si>
  <si>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</si>
  <si>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</si>
  <si>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</si>
  <si>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</si>
  <si>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</si>
  <si>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</si>
  <si>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</si>
  <si>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</si>
  <si>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</si>
  <si>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</si>
  <si>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</si>
  <si>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</si>
  <si>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</si>
  <si>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</si>
  <si>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</si>
  <si>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</si>
  <si>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</si>
  <si>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</si>
  <si>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</si>
  <si>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</si>
  <si>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</si>
  <si>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</si>
  <si>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</si>
  <si>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</si>
  <si>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</si>
  <si>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</si>
  <si>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</si>
  <si>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</si>
  <si>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</si>
  <si>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</si>
  <si>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</si>
  <si>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</si>
  <si>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</si>
  <si>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</si>
  <si>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</si>
  <si>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</si>
  <si>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</si>
  <si>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</si>
  <si>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</si>
  <si>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</si>
  <si>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</si>
  <si>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</si>
  <si>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</si>
  <si>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</si>
  <si>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</si>
  <si>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</si>
  <si>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</si>
  <si>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</si>
  <si>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</si>
  <si>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</si>
  <si>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</si>
  <si>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</si>
  <si>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</si>
  <si>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</si>
  <si>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</si>
  <si>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</si>
  <si>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</si>
  <si>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</si>
  <si>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</si>
  <si>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</si>
  <si>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</si>
  <si>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</si>
  <si>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</si>
  <si>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</si>
  <si>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</si>
  <si>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</si>
  <si>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</si>
  <si>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</si>
  <si>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</si>
  <si>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</si>
  <si>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</si>
  <si>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</si>
  <si>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</si>
  <si>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</si>
  <si>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</si>
  <si>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</si>
  <si>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</si>
  <si>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</si>
  <si>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</si>
  <si>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</si>
  <si>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</si>
  <si>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</si>
  <si>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</si>
  <si>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</si>
  <si>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</si>
  <si>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</si>
  <si>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</si>
  <si>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</si>
  <si>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</si>
  <si>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</si>
  <si>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</si>
  <si>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</si>
  <si>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</si>
  <si>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</si>
  <si>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</si>
  <si>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</si>
  <si>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</si>
  <si>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</si>
  <si>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</si>
  <si>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</si>
  <si>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</si>
  <si>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</si>
  <si>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</si>
  <si>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</si>
  <si>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</si>
  <si>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</si>
  <si>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</si>
  <si>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</si>
  <si>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</si>
  <si>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</si>
  <si>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</si>
  <si>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</si>
  <si>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</si>
  <si>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</si>
  <si>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</si>
  <si>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</si>
  <si>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</si>
  <si>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</si>
  <si>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</si>
  <si>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</si>
  <si>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</si>
  <si>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</si>
  <si>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</si>
  <si>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</si>
  <si>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</si>
  <si>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</si>
  <si>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</si>
  <si>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</si>
  <si>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</si>
  <si>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</si>
  <si>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</si>
  <si>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</si>
  <si>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</si>
  <si>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</si>
  <si>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</si>
  <si>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</si>
  <si>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</si>
  <si>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</si>
  <si>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</si>
  <si>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</si>
  <si>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</si>
  <si>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</si>
  <si>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</si>
  <si>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</si>
  <si>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</si>
  <si>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</si>
  <si>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</si>
  <si>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</si>
  <si>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</si>
  <si>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</si>
  <si>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</si>
  <si>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</si>
  <si>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</si>
  <si>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</si>
  <si>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</si>
  <si>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</si>
  <si>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</si>
  <si>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</si>
  <si>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</si>
  <si>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</si>
  <si>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</si>
  <si>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</si>
  <si>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</si>
  <si>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</si>
  <si>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</si>
  <si>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</si>
  <si>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</si>
  <si>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</si>
  <si>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</si>
  <si>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</si>
  <si>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</si>
  <si>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</si>
  <si>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</si>
  <si>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</si>
  <si>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</si>
  <si>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</si>
  <si>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</si>
  <si>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</si>
  <si>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</si>
  <si>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</si>
  <si>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</si>
  <si>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</si>
  <si>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</si>
  <si>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</si>
  <si>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</si>
  <si>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</si>
  <si>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</si>
  <si>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</si>
  <si>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</si>
  <si>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</si>
  <si>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</si>
  <si>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</si>
  <si>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</si>
  <si>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</si>
  <si>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</si>
  <si>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</si>
  <si>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</si>
  <si>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</si>
  <si>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</si>
  <si>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</si>
  <si>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</si>
  <si>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</si>
  <si>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</si>
  <si>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</si>
  <si>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</si>
  <si>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</si>
  <si>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</si>
  <si>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</si>
  <si>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</si>
  <si>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</si>
  <si>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</si>
  <si>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</si>
  <si>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</si>
  <si>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</si>
  <si>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</si>
  <si>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</si>
  <si>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</si>
  <si>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</si>
  <si>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</si>
  <si>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</si>
  <si>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</si>
  <si>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</si>
  <si>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</si>
  <si>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</si>
  <si>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</si>
  <si>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</si>
  <si>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</si>
  <si>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</si>
  <si>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</si>
  <si>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</si>
  <si>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</si>
  <si>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</si>
  <si>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</si>
  <si>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</si>
  <si>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</si>
  <si>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</si>
  <si>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</si>
  <si>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</si>
  <si>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</si>
  <si>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</si>
  <si>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</si>
  <si>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</si>
  <si>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</si>
  <si>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</si>
  <si>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</si>
  <si>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</si>
  <si>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</si>
  <si>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</si>
  <si>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</si>
  <si>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</si>
  <si>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</si>
  <si>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</si>
  <si>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</si>
  <si>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</si>
  <si>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</si>
  <si>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</si>
  <si>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</si>
  <si>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</si>
  <si>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</si>
  <si>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</si>
  <si>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</si>
  <si>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</si>
  <si>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</si>
  <si>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</si>
  <si>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</si>
  <si>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</si>
  <si>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</si>
  <si>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</si>
  <si>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</si>
  <si>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</si>
  <si>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</si>
  <si>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</si>
  <si>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</si>
  <si>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</si>
  <si>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</si>
  <si>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</si>
  <si>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</si>
  <si>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</si>
  <si>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</si>
  <si>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</si>
  <si>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</si>
  <si>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</si>
  <si>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</si>
  <si>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</si>
  <si>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</si>
  <si>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</si>
  <si>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</si>
  <si>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</si>
  <si>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</si>
  <si>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</si>
  <si>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</si>
  <si>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</si>
  <si>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</si>
  <si>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</si>
  <si>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</si>
  <si>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</si>
  <si>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</si>
  <si>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</si>
  <si>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</si>
  <si>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</si>
  <si>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</si>
  <si>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</si>
  <si>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</si>
  <si>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</si>
  <si>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</si>
  <si>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</si>
  <si>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</si>
  <si>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</si>
  <si>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</si>
  <si>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</si>
  <si>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</si>
  <si>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</si>
  <si>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</si>
  <si>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</si>
  <si>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</si>
  <si>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</si>
  <si>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</si>
  <si>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</si>
  <si>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</si>
  <si>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</si>
  <si>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</si>
  <si>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</si>
  <si>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</si>
  <si>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</si>
  <si>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</si>
  <si>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</si>
  <si>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</si>
  <si>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</si>
  <si>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</si>
  <si>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</si>
  <si>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</si>
  <si>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</si>
  <si>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</si>
  <si>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</si>
  <si>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</si>
  <si>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</si>
  <si>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</si>
  <si>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</si>
  <si>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</si>
  <si>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</si>
  <si>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</si>
  <si>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</si>
  <si>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</si>
  <si>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</si>
  <si>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</si>
  <si>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</si>
  <si>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</si>
  <si>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</si>
  <si>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</si>
  <si>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</si>
  <si>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</si>
  <si>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</si>
  <si>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</si>
  <si>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</si>
  <si>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</si>
  <si>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</si>
  <si>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</si>
  <si>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</si>
  <si>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</si>
  <si>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</si>
  <si>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</si>
  <si>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</si>
  <si>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</si>
  <si>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</si>
  <si>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</si>
  <si>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</si>
  <si>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</si>
  <si>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</si>
  <si>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</si>
  <si>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</si>
  <si>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</si>
  <si>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</si>
  <si>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</si>
  <si>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</si>
  <si>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</si>
  <si>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</si>
  <si>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</si>
  <si>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</si>
  <si>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</si>
  <si>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</si>
  <si>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</si>
  <si>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</si>
  <si>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</si>
  <si>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</si>
  <si>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</si>
  <si>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</si>
  <si>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</si>
  <si>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</si>
  <si>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</si>
  <si>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</si>
  <si>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</si>
  <si>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</si>
  <si>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</si>
  <si>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</si>
  <si>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</si>
  <si>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</si>
  <si>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</si>
  <si>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</si>
  <si>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</si>
  <si>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</si>
  <si>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</si>
  <si>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</si>
  <si>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</si>
  <si>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</si>
  <si>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</si>
  <si>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</si>
  <si>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</si>
  <si>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</si>
  <si>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</si>
  <si>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</si>
  <si>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</si>
  <si>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</si>
  <si>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</si>
  <si>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</si>
  <si>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</si>
  <si>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</si>
  <si>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</si>
  <si>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</si>
  <si>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</si>
  <si>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</si>
  <si>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</si>
  <si>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</si>
  <si>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</si>
  <si>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</si>
  <si>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</si>
  <si>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</si>
  <si>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</si>
  <si>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</si>
  <si>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</si>
  <si>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</si>
  <si>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</si>
  <si>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</si>
  <si>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</si>
  <si>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</si>
  <si>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</si>
  <si>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</si>
  <si>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</si>
  <si>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</si>
  <si>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</si>
  <si>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</si>
  <si>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</si>
  <si>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</si>
  <si>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</si>
  <si>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</si>
  <si>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</si>
  <si>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</si>
  <si>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</si>
  <si>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</si>
  <si>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</si>
  <si>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</si>
  <si>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</si>
  <si>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</si>
  <si>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</si>
  <si>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</si>
  <si>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</si>
  <si>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</si>
  <si>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</si>
  <si>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</si>
  <si>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</si>
  <si>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</si>
  <si>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</si>
  <si>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</si>
  <si>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</si>
  <si>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</si>
  <si>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</si>
  <si>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</si>
  <si>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</si>
  <si>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</si>
  <si>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</si>
  <si>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</si>
  <si>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</si>
  <si>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</si>
  <si>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</si>
  <si>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</si>
  <si>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</si>
  <si>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</si>
  <si>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</si>
  <si>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</si>
  <si>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</si>
  <si>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</si>
  <si>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</si>
  <si>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</si>
  <si>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</si>
  <si>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</si>
  <si>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</si>
  <si>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</si>
  <si>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</si>
  <si>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</si>
  <si>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</si>
  <si>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</si>
  <si>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</si>
  <si>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</si>
  <si>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</si>
  <si>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</si>
  <si>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</si>
  <si>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</si>
  <si>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</si>
  <si>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</si>
  <si>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</si>
  <si>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</si>
  <si>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</si>
  <si>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</si>
  <si>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</si>
  <si>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</si>
  <si>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</si>
  <si>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</si>
  <si>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</si>
  <si>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</si>
  <si>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</si>
  <si>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</si>
  <si>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</si>
  <si>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</si>
  <si>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</si>
  <si>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</si>
  <si>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</si>
  <si>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</si>
  <si>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</si>
  <si>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</si>
  <si>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</si>
  <si>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</si>
  <si>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</si>
  <si>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</si>
  <si>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</si>
  <si>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</si>
  <si>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</si>
  <si>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</si>
  <si>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</si>
  <si>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</si>
  <si>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</si>
  <si>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</si>
  <si>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</si>
  <si>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</si>
  <si>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</si>
  <si>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</si>
  <si>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</si>
  <si>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</si>
  <si>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</si>
  <si>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</si>
  <si>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</si>
  <si>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</si>
  <si>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</si>
  <si>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</si>
  <si>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</si>
  <si>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</si>
  <si>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</si>
  <si>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</si>
  <si>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</si>
  <si>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</si>
  <si>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</si>
  <si>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</si>
  <si>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</si>
  <si>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</si>
  <si>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</si>
  <si>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</si>
  <si>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</si>
  <si>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</si>
  <si>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</si>
  <si>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</si>
  <si>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</si>
  <si>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</si>
  <si>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</si>
  <si>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</si>
  <si>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</si>
  <si>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</si>
  <si>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</si>
  <si>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</si>
  <si>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</si>
  <si>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</si>
  <si>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</si>
  <si>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</si>
  <si>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</si>
  <si>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</si>
  <si>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</si>
  <si>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</si>
  <si>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</si>
  <si>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</si>
  <si>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</si>
  <si>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</si>
  <si>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</si>
  <si>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</si>
  <si>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</si>
  <si>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</si>
  <si>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</si>
  <si>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</si>
  <si>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</si>
  <si>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</si>
  <si>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</si>
  <si>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</si>
  <si>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</si>
  <si>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</si>
  <si>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</si>
  <si>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</si>
  <si>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</si>
  <si>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</si>
  <si>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</si>
  <si>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</si>
  <si>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</si>
  <si>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</si>
  <si>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</si>
  <si>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</si>
  <si>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</si>
  <si>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</si>
  <si>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</si>
  <si>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</si>
  <si>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</si>
  <si>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</si>
  <si>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</si>
  <si>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</si>
  <si>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</si>
  <si>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</si>
  <si>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</si>
  <si>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</si>
  <si>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</si>
  <si>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</si>
  <si>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</si>
  <si>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</si>
  <si>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</si>
  <si>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</si>
  <si>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</si>
  <si>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</si>
  <si>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</si>
  <si>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</si>
  <si>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</si>
  <si>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</si>
  <si>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</si>
  <si>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</si>
  <si>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</si>
  <si>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</si>
  <si>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</si>
  <si>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</si>
  <si>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</si>
  <si>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</si>
  <si>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</si>
  <si>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</si>
  <si>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</si>
  <si>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</si>
  <si>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</si>
  <si>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</si>
  <si>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</si>
  <si>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</si>
  <si>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</si>
  <si>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</si>
  <si>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</si>
  <si>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</si>
  <si>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</si>
  <si>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</si>
  <si>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</si>
  <si>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</si>
  <si>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</si>
  <si>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</si>
  <si>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</si>
  <si>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</si>
  <si>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</si>
  <si>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</si>
  <si>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</si>
  <si>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</si>
  <si>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</si>
  <si>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</si>
  <si>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</si>
  <si>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</si>
  <si>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</si>
  <si>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</si>
  <si>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</si>
  <si>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</si>
  <si>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</si>
  <si>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</si>
  <si>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</si>
  <si>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</si>
  <si>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</si>
  <si>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</si>
  <si>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</si>
  <si>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</si>
  <si>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</si>
  <si>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</si>
  <si>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</si>
  <si>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</si>
  <si>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</si>
  <si>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</si>
  <si>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</si>
  <si>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</si>
  <si>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</si>
  <si>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</si>
  <si>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</si>
  <si>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</si>
  <si>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</si>
  <si>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</si>
  <si>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</si>
  <si>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</si>
  <si>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</si>
  <si>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</si>
  <si>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</si>
  <si>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</si>
  <si>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</si>
  <si>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</si>
  <si>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</si>
  <si>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</si>
  <si>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</si>
  <si>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</si>
  <si>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</si>
  <si>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</si>
  <si>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</si>
  <si>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</si>
  <si>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</si>
  <si>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</si>
  <si>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</si>
  <si>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</si>
  <si>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</si>
  <si>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</si>
  <si>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</si>
  <si>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</si>
  <si>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</si>
  <si>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</si>
  <si>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</si>
  <si>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</si>
  <si>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</si>
  <si>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</si>
  <si>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</si>
  <si>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</si>
  <si>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</si>
  <si>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</si>
  <si>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</si>
  <si>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</si>
  <si>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</si>
  <si>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</si>
  <si>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</si>
  <si>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</si>
  <si>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</si>
  <si>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</si>
  <si>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</si>
  <si>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</si>
  <si>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</si>
  <si>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</si>
  <si>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</si>
  <si>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</si>
  <si>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</si>
  <si>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</si>
  <si>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</si>
  <si>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</si>
  <si>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</si>
  <si>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</si>
  <si>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</si>
  <si>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</si>
  <si>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</si>
  <si>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</si>
  <si>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</si>
  <si>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</si>
  <si>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</si>
  <si>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</si>
  <si>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</si>
  <si>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</si>
  <si>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</si>
  <si>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</si>
  <si>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</si>
  <si>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</si>
  <si>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</si>
  <si>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</si>
  <si>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</si>
  <si>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</si>
  <si>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</si>
  <si>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</si>
  <si>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</si>
  <si>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</si>
  <si>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</si>
  <si>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</si>
  <si>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</si>
  <si>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</si>
  <si>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</si>
  <si>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</si>
  <si>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</si>
  <si>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</si>
  <si>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</si>
  <si>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</si>
  <si>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</si>
  <si>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</si>
  <si>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</si>
  <si>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</si>
  <si>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</si>
  <si>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</si>
  <si>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</si>
  <si>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</si>
  <si>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</si>
  <si>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</si>
  <si>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</si>
  <si>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</si>
  <si>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</si>
  <si>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</si>
  <si>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</si>
  <si>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</si>
  <si>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</si>
  <si>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</si>
  <si>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</si>
  <si>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</si>
  <si>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</si>
  <si>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</si>
  <si>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</si>
  <si>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</si>
  <si>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</si>
  <si>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</si>
  <si>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</si>
  <si>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</si>
  <si>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</si>
  <si>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</si>
  <si>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</si>
  <si>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</si>
  <si>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</si>
  <si>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</si>
  <si>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</si>
  <si>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</si>
  <si>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</si>
  <si>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</si>
  <si>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</si>
  <si>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</si>
  <si>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</si>
  <si>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</si>
  <si>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</si>
  <si>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</si>
  <si>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</si>
  <si>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</si>
  <si>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</si>
  <si>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</si>
  <si>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</si>
  <si>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</si>
  <si>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</si>
  <si>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</si>
  <si>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</si>
  <si>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</si>
  <si>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</si>
  <si>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</si>
  <si>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</si>
  <si>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</si>
  <si>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</si>
  <si>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</si>
  <si>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</si>
  <si>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</si>
  <si>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</si>
  <si>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</si>
  <si>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</si>
  <si>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</si>
  <si>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</si>
  <si>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</si>
  <si>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</si>
  <si>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</si>
  <si>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</si>
  <si>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</si>
  <si>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</si>
  <si>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</si>
  <si>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</si>
  <si>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</si>
  <si>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</si>
  <si>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</si>
  <si>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</si>
  <si>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</si>
  <si>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</si>
  <si>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</si>
  <si>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</si>
  <si>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</si>
  <si>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</si>
  <si>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</si>
  <si>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</si>
  <si>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</si>
  <si>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</si>
  <si>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</si>
  <si>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</si>
  <si>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</si>
  <si>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</si>
  <si>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</si>
  <si>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</si>
  <si>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</si>
  <si>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</si>
  <si>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</si>
  <si>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</si>
  <si>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</si>
  <si>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</si>
  <si>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</si>
  <si>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</si>
  <si>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</si>
  <si>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</si>
  <si>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</si>
  <si>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</si>
  <si>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</si>
  <si>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</si>
  <si>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</si>
  <si>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</si>
  <si>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</si>
  <si>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</si>
  <si>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</si>
  <si>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</si>
  <si>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</si>
  <si>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</si>
  <si>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</si>
  <si>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</si>
  <si>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</si>
  <si>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</si>
  <si>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</si>
  <si>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</si>
  <si>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</si>
  <si>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</si>
  <si>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</si>
  <si>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</si>
  <si>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</si>
  <si>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</si>
  <si>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</si>
  <si>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</si>
  <si>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</si>
  <si>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</si>
  <si>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</si>
  <si>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</si>
  <si>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</si>
  <si>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</si>
  <si>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</si>
  <si>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</si>
  <si>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</si>
  <si>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</si>
  <si>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</si>
  <si>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</si>
  <si>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</si>
  <si>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</si>
  <si>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</si>
  <si>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</si>
  <si>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</si>
  <si>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</si>
  <si>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</si>
  <si>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</si>
  <si>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</si>
  <si>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</si>
  <si>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</si>
  <si>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</si>
  <si>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</si>
  <si>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</si>
  <si>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</si>
  <si>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</si>
  <si>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</si>
  <si>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</si>
  <si>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</si>
  <si>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</si>
  <si>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</si>
  <si>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</si>
  <si>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</si>
  <si>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</si>
  <si>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</si>
  <si>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</si>
  <si>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</si>
  <si>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</si>
  <si>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</si>
  <si>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</si>
  <si>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</si>
  <si>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</si>
  <si>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</si>
  <si>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</si>
  <si>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</si>
  <si>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</si>
  <si>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</si>
  <si>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</si>
  <si>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</si>
  <si>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</si>
  <si>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</si>
  <si>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</si>
  <si>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</si>
  <si>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</si>
  <si>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</si>
  <si>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</si>
  <si>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</si>
  <si>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</si>
  <si>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</si>
  <si>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</si>
  <si>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</si>
  <si>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</si>
  <si>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</si>
  <si>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</si>
  <si>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</si>
  <si>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</si>
  <si>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</si>
  <si>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</si>
  <si>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</si>
  <si>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</si>
  <si>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</si>
  <si>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</si>
  <si>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</si>
  <si>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</si>
  <si>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</si>
  <si>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</si>
  <si>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</si>
  <si>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</si>
  <si>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</si>
  <si>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</si>
  <si>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</si>
  <si>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</si>
  <si>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</si>
  <si>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</si>
  <si>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</si>
  <si>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</si>
  <si>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</si>
  <si>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</si>
  <si>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</si>
  <si>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</si>
  <si>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</si>
  <si>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</si>
  <si>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</si>
  <si>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</si>
  <si>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</si>
  <si>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</si>
  <si>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</si>
  <si>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</si>
  <si>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</si>
  <si>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</si>
  <si>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</si>
  <si>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</si>
  <si>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</si>
  <si>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</si>
  <si>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</si>
  <si>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</si>
  <si>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</si>
  <si>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</si>
  <si>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</si>
  <si>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</si>
  <si>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</si>
  <si>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</si>
  <si>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</si>
  <si>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</si>
  <si>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</si>
  <si>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</si>
  <si>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</si>
  <si>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</si>
  <si>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</si>
  <si>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</si>
  <si>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</si>
  <si>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</si>
  <si>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</si>
  <si>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</si>
  <si>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</si>
  <si>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</si>
  <si>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</si>
  <si>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</si>
  <si>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</si>
  <si>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</si>
  <si>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</si>
  <si>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</si>
  <si>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</si>
  <si>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</si>
  <si>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</si>
  <si>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</si>
  <si>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</si>
  <si>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</si>
  <si>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</si>
  <si>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</si>
  <si>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</si>
  <si>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</si>
  <si>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</si>
  <si>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</si>
  <si>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</si>
  <si>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</si>
  <si>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</si>
  <si>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</si>
  <si>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</si>
  <si>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</si>
  <si>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</si>
  <si>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</si>
  <si>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</si>
  <si>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</si>
  <si>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</si>
  <si>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</si>
  <si>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</si>
  <si>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</si>
  <si>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</si>
  <si>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</si>
  <si>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</si>
  <si>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</si>
  <si>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</si>
  <si>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</si>
  <si>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</si>
  <si>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</si>
  <si>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</si>
  <si>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</si>
  <si>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</si>
  <si>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</si>
  <si>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</si>
  <si>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</si>
  <si>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</si>
  <si>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</si>
  <si>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</si>
  <si>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</si>
  <si>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</si>
  <si>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</si>
  <si>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</si>
  <si>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</si>
  <si>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</si>
  <si>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</si>
  <si>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</si>
  <si>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</si>
  <si>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</si>
  <si>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</si>
  <si>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</si>
  <si>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</si>
  <si>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</si>
  <si>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</si>
  <si>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</si>
  <si>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</si>
  <si>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</si>
  <si>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</si>
  <si>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</si>
  <si>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</si>
  <si>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</si>
  <si>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</si>
  <si>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</si>
  <si>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</si>
  <si>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</si>
  <si>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</si>
  <si>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</si>
  <si>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</si>
  <si>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</si>
  <si>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</si>
  <si>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</si>
  <si>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</si>
  <si>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</si>
  <si>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</si>
  <si>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</si>
  <si>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</si>
  <si>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</si>
  <si>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</si>
  <si>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</si>
  <si>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</si>
  <si>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</si>
  <si>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</si>
  <si>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</si>
  <si>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</si>
  <si>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</si>
  <si>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</si>
  <si>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</si>
  <si>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</si>
  <si>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</si>
  <si>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</si>
  <si>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</si>
  <si>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</si>
  <si>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</si>
  <si>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</si>
  <si>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</si>
  <si>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</si>
  <si>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</si>
  <si>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</si>
  <si>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</si>
  <si>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</si>
  <si>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</si>
  <si>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</si>
  <si>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</si>
  <si>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</si>
  <si>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</si>
  <si>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</si>
  <si>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</si>
  <si>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</si>
  <si>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</si>
  <si>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</si>
  <si>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</si>
  <si>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</si>
  <si>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</si>
  <si>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</si>
  <si>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</si>
  <si>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</si>
  <si>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</si>
  <si>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</si>
  <si>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</si>
  <si>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</si>
  <si>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</si>
  <si>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</si>
  <si>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</si>
  <si>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</si>
  <si>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</si>
  <si>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</si>
  <si>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</si>
  <si>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</si>
  <si>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</si>
  <si>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</si>
  <si>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</si>
  <si>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</si>
  <si>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</si>
  <si>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</si>
  <si>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</si>
  <si>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</si>
  <si>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</si>
  <si>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</si>
  <si>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</si>
  <si>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</si>
  <si>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</si>
  <si>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</si>
  <si>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</si>
  <si>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</si>
  <si>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</si>
  <si>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</si>
  <si>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</si>
  <si>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</si>
  <si>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</si>
  <si>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</si>
  <si>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</si>
  <si>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</si>
  <si>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</si>
  <si>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</si>
  <si>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</si>
  <si>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</si>
  <si>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</si>
  <si>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</si>
  <si>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</si>
  <si>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</si>
  <si>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</si>
  <si>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</si>
  <si>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</si>
  <si>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</si>
  <si>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</si>
  <si>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</si>
  <si>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</si>
  <si>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</si>
  <si>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</si>
  <si>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</si>
  <si>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</si>
  <si>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</si>
  <si>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</si>
  <si>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</si>
  <si>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</si>
  <si>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</si>
  <si>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</si>
  <si>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</si>
  <si>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</si>
  <si>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</si>
  <si>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</si>
  <si>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</si>
  <si>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</si>
  <si>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</si>
  <si>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</si>
  <si>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</si>
  <si>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</si>
  <si>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</si>
  <si>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</si>
  <si>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</si>
  <si>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</si>
  <si>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</si>
  <si>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</si>
  <si>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</si>
  <si>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</si>
  <si>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</si>
  <si>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</si>
  <si>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DREAL LR</t>
  </si>
  <si>
    <t xml:space="preserve">LETET-BAFFIE</t>
  </si>
  <si>
    <t xml:space="preserve">conforme AFNOR T90-395 oct. 2003</t>
  </si>
  <si>
    <t xml:space="preserve">ALLIER</t>
  </si>
  <si>
    <t xml:space="preserve">CHASSERADES</t>
  </si>
  <si>
    <t xml:space="preserve">04026500</t>
  </si>
  <si>
    <t xml:space="preserve">RRP</t>
  </si>
  <si>
    <t xml:space="preserve">Résultats</t>
  </si>
  <si>
    <t xml:space="preserve">Robustesse:</t>
  </si>
  <si>
    <t xml:space="preserve">Unité de relevé</t>
  </si>
  <si>
    <t xml:space="preserve">UR1</t>
  </si>
  <si>
    <t xml:space="preserve">UR2</t>
  </si>
  <si>
    <t xml:space="preserve">IBMR:</t>
  </si>
  <si>
    <t xml:space="preserve">Faciès dominant</t>
  </si>
  <si>
    <t xml:space="preserve">rapide</t>
  </si>
  <si>
    <t xml:space="preserve">mouille</t>
  </si>
  <si>
    <t xml:space="preserve">niv. trophique:</t>
  </si>
  <si>
    <t xml:space="preserve">très 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</si>
  <si>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</si>
  <si>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</si>
  <si>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</si>
  <si>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</si>
  <si>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</si>
  <si>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</si>
  <si>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</si>
  <si>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</si>
  <si>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</si>
  <si>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</si>
  <si>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</si>
  <si>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</si>
  <si>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</si>
  <si>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</si>
  <si>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</si>
  <si>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</si>
  <si>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</si>
  <si>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</si>
  <si>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</si>
  <si>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</si>
  <si>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</si>
  <si>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</si>
  <si>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</si>
  <si>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</si>
  <si>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</si>
  <si>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</si>
  <si>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</si>
  <si>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</si>
  <si>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</si>
  <si>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</si>
  <si>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</si>
  <si>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</si>
  <si>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</si>
  <si>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</si>
  <si>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</si>
  <si>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</si>
  <si>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</si>
  <si>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</si>
  <si>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(9,34 %)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</si>
  <si>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</si>
  <si>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</si>
  <si>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</si>
  <si>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</si>
  <si>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</si>
  <si>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</si>
  <si>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</si>
  <si>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</si>
  <si>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</si>
  <si>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</si>
  <si>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</si>
  <si>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</si>
  <si>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</si>
  <si>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</si>
  <si>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</si>
  <si>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</si>
  <si>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</si>
  <si>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</si>
  <si>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</si>
  <si>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</si>
  <si>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</si>
  <si>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</si>
  <si>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</si>
  <si>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</si>
  <si>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</si>
  <si>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</si>
  <si>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</si>
  <si>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</si>
  <si>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</si>
  <si>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</si>
  <si>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</si>
  <si>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</si>
  <si>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</si>
  <si>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</si>
  <si>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</si>
  <si>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</si>
  <si>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</si>
  <si>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</si>
  <si>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</si>
  <si>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</si>
  <si>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</si>
  <si>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</si>
  <si>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radier</t>
  </si>
  <si>
    <t xml:space="preserve">cascade</t>
  </si>
  <si>
    <t xml:space="preserve">ch. lentique</t>
  </si>
  <si>
    <t xml:space="preserve">pl. lent</t>
  </si>
  <si>
    <t xml:space="preserve">f. de dissipation</t>
  </si>
  <si>
    <t xml:space="preserve">autre</t>
  </si>
  <si>
    <t xml:space="preserve">Cf.</t>
  </si>
  <si>
    <t xml:space="preserve">périphyton</t>
  </si>
  <si>
    <t xml:space="preserve">absent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</si>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</sst>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9">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FFFFFF"/>
        <bgColor rgb="FFFFFFCC"/>
      </patternFill>
    </fill>
    <fill>
      <patternFill patternType="solid">
        <fgColor rgb="FF99CC00"/>
        <bgColor rgb="FFFFCC00"/>
      </patternFill>
    </fill>
  </fills>
  <borders count="112">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left"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37"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right"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right"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3" fillId="0" borderId="22" xfId="0" applyFont="true" applyBorder="true" applyAlignment="true" applyProtection="false">
      <alignment horizontal="center" vertical="bottom" textRotation="0" wrapText="true" indent="0" shrinkToFit="false"/>
      <protection locked="true" hidden="false"/>
    </xf>
    <xf numFmtId="164" fontId="43" fillId="0" borderId="23" xfId="0" applyFont="true" applyBorder="true" applyAlignment="true" applyProtection="false">
      <alignment horizontal="center" vertical="bottom"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4" fillId="0" borderId="21" xfId="0" applyFont="true" applyBorder="true" applyAlignment="true" applyProtection="false">
      <alignment horizontal="center" vertical="bottom" textRotation="0" wrapText="false" indent="0" shrinkToFit="false"/>
      <protection locked="true" hidden="false"/>
    </xf>
    <xf numFmtId="164" fontId="46" fillId="17" borderId="21" xfId="0" applyFont="true" applyBorder="true" applyAlignment="true" applyProtection="false">
      <alignment horizontal="center" vertical="bottom" textRotation="0" wrapText="false" indent="0" shrinkToFit="false"/>
      <protection locked="true" hidden="false"/>
    </xf>
    <xf numFmtId="164" fontId="47" fillId="17" borderId="21" xfId="0" applyFont="true" applyBorder="true" applyAlignment="false" applyProtection="false">
      <alignment horizontal="general" vertical="bottom" textRotation="0" wrapText="false" indent="0" shrinkToFit="false"/>
      <protection locked="true" hidden="false"/>
    </xf>
    <xf numFmtId="164" fontId="48" fillId="0" borderId="21" xfId="0" applyFont="true" applyBorder="true" applyAlignment="true" applyProtection="false">
      <alignment horizontal="center" vertical="bottom" textRotation="0" wrapText="true" indent="0" shrinkToFit="false"/>
      <protection locked="true" hidden="false"/>
    </xf>
    <xf numFmtId="164" fontId="0" fillId="17" borderId="21" xfId="0" applyFont="false" applyBorder="true" applyAlignment="false" applyProtection="false">
      <alignment horizontal="general" vertical="bottom" textRotation="0" wrapText="false" indent="0" shrinkToFit="false"/>
      <protection locked="true" hidden="false"/>
    </xf>
    <xf numFmtId="164" fontId="44" fillId="0" borderId="21" xfId="0" applyFont="true" applyBorder="true" applyAlignment="false" applyProtection="false">
      <alignment horizontal="general" vertical="bottom" textRotation="0" wrapText="false" indent="0" shrinkToFit="false"/>
      <protection locked="true" hidden="false"/>
    </xf>
    <xf numFmtId="164" fontId="42" fillId="19" borderId="24" xfId="0" applyFont="true" applyBorder="true" applyAlignment="true" applyProtection="false">
      <alignment horizontal="center" vertical="bottom" textRotation="0" wrapText="false" indent="0" shrinkToFit="false"/>
      <protection locked="true" hidden="false"/>
    </xf>
    <xf numFmtId="164" fontId="19" fillId="19" borderId="24" xfId="0" applyFont="true" applyBorder="true" applyAlignment="true" applyProtection="false">
      <alignment horizontal="center" vertical="bottom" textRotation="0" wrapText="false" indent="0" shrinkToFit="false"/>
      <protection locked="true" hidden="false"/>
    </xf>
    <xf numFmtId="164" fontId="43" fillId="19" borderId="25" xfId="0" applyFont="true" applyBorder="true" applyAlignment="true" applyProtection="false">
      <alignment horizontal="center" vertical="bottom" textRotation="0" wrapText="false" indent="0" shrinkToFit="false"/>
      <protection locked="true" hidden="false"/>
    </xf>
    <xf numFmtId="164" fontId="43" fillId="19" borderId="26" xfId="0" applyFont="true" applyBorder="true" applyAlignment="true" applyProtection="false">
      <alignment horizontal="center" vertical="bottom" textRotation="0" wrapText="false" indent="0" shrinkToFit="false"/>
      <protection locked="true" hidden="false"/>
    </xf>
    <xf numFmtId="164" fontId="44" fillId="23" borderId="27" xfId="0" applyFont="true" applyBorder="true" applyAlignment="true" applyProtection="false">
      <alignment horizontal="center" vertical="bottom" textRotation="0" wrapText="false" indent="0" shrinkToFit="false"/>
      <protection locked="true" hidden="false"/>
    </xf>
    <xf numFmtId="164" fontId="49" fillId="0" borderId="28" xfId="0" applyFont="true" applyBorder="true" applyAlignment="true" applyProtection="false">
      <alignment horizontal="center" vertical="bottom" textRotation="0" wrapText="false" indent="0" shrinkToFit="false"/>
      <protection locked="true" hidden="false"/>
    </xf>
    <xf numFmtId="164" fontId="50" fillId="0" borderId="29" xfId="0" applyFont="true" applyBorder="true" applyAlignment="true" applyProtection="false">
      <alignment horizontal="center" vertical="bottom" textRotation="0" wrapText="false" indent="0" shrinkToFit="false"/>
      <protection locked="true" hidden="false"/>
    </xf>
    <xf numFmtId="164" fontId="50" fillId="17" borderId="29" xfId="0" applyFont="true" applyBorder="true" applyAlignment="true" applyProtection="false">
      <alignment horizontal="center" vertical="bottom" textRotation="0" wrapText="false" indent="0" shrinkToFit="false"/>
      <protection locked="true" hidden="false"/>
    </xf>
    <xf numFmtId="164" fontId="46" fillId="0" borderId="29" xfId="0" applyFont="true" applyBorder="true" applyAlignment="true" applyProtection="false">
      <alignment horizontal="center" vertical="bottom" textRotation="0" wrapText="false" indent="0" shrinkToFit="false"/>
      <protection locked="true" hidden="false"/>
    </xf>
    <xf numFmtId="164" fontId="51" fillId="17" borderId="29" xfId="0" applyFont="true" applyBorder="true" applyAlignment="true" applyProtection="false">
      <alignment horizontal="general" vertical="bottom" textRotation="0" wrapText="false" indent="0" shrinkToFit="false"/>
      <protection locked="true" hidden="false"/>
    </xf>
    <xf numFmtId="164" fontId="52" fillId="0" borderId="28" xfId="0" applyFont="true" applyBorder="true" applyAlignment="true" applyProtection="false">
      <alignment horizontal="center" vertical="bottom" textRotation="0" wrapText="false" indent="0" shrinkToFit="false"/>
      <protection locked="true" hidden="false"/>
    </xf>
    <xf numFmtId="164" fontId="0" fillId="17" borderId="0" xfId="0" applyFont="fals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19" fillId="22" borderId="30" xfId="0" applyFont="true" applyBorder="true" applyAlignment="true" applyProtection="false">
      <alignment horizontal="left" vertical="bottom" textRotation="0" wrapText="false" indent="0" shrinkToFit="false"/>
      <protection locked="true" hidden="false"/>
    </xf>
    <xf numFmtId="164" fontId="53" fillId="22" borderId="30" xfId="0" applyFont="true" applyBorder="true" applyAlignment="true" applyProtection="false">
      <alignment horizontal="general" vertical="bottom" textRotation="0" wrapText="false" indent="0" shrinkToFit="false"/>
      <protection locked="true" hidden="false"/>
    </xf>
    <xf numFmtId="165" fontId="43" fillId="22" borderId="31" xfId="0" applyFont="true" applyBorder="true" applyAlignment="true" applyProtection="false">
      <alignment horizontal="center" vertical="bottom" textRotation="0" wrapText="false" indent="0" shrinkToFit="false"/>
      <protection locked="true" hidden="false"/>
    </xf>
    <xf numFmtId="165" fontId="43" fillId="22" borderId="32" xfId="0" applyFont="true" applyBorder="true" applyAlignment="true" applyProtection="false">
      <alignment horizontal="center" vertical="bottom" textRotation="0" wrapText="false" indent="0" shrinkToFit="false"/>
      <protection locked="true" hidden="false"/>
    </xf>
    <xf numFmtId="164" fontId="54" fillId="20" borderId="27"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center" vertical="bottom" textRotation="0" wrapText="false" indent="0" shrinkToFit="false"/>
      <protection locked="true" hidden="false"/>
    </xf>
    <xf numFmtId="165" fontId="51" fillId="17" borderId="28" xfId="0" applyFont="true" applyBorder="true" applyAlignment="true" applyProtection="false">
      <alignment horizontal="center" vertical="bottom" textRotation="0" wrapText="false" indent="0" shrinkToFit="false"/>
      <protection locked="true" hidden="false"/>
    </xf>
    <xf numFmtId="164" fontId="51" fillId="17" borderId="28" xfId="0" applyFont="true" applyBorder="true" applyAlignment="true" applyProtection="false">
      <alignment horizontal="general" vertical="bottom" textRotation="0" wrapText="false" indent="0" shrinkToFit="false"/>
      <protection locked="true" hidden="false"/>
    </xf>
    <xf numFmtId="164" fontId="54" fillId="0" borderId="28" xfId="0" applyFont="true" applyBorder="true" applyAlignment="true" applyProtection="false">
      <alignment horizontal="general" vertical="bottom" textRotation="0" wrapText="false" indent="0" shrinkToFit="false"/>
      <protection locked="true" hidden="false"/>
    </xf>
    <xf numFmtId="164" fontId="54" fillId="17" borderId="0" xfId="0" applyFont="true" applyBorder="true" applyAlignment="tru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56" fillId="22"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left" vertical="bottom" textRotation="0" wrapText="false" indent="0" shrinkToFit="false"/>
      <protection locked="true" hidden="false"/>
    </xf>
    <xf numFmtId="164" fontId="19" fillId="19" borderId="30" xfId="0" applyFont="true" applyBorder="true" applyAlignment="true" applyProtection="false">
      <alignment horizontal="center" vertical="bottom" textRotation="0" wrapText="false" indent="0" shrinkToFit="false"/>
      <protection locked="true" hidden="false"/>
    </xf>
    <xf numFmtId="165" fontId="43" fillId="19" borderId="31" xfId="0" applyFont="true" applyBorder="true" applyAlignment="true" applyProtection="false">
      <alignment horizontal="center" vertical="bottom" textRotation="0" wrapText="false" indent="0" shrinkToFit="false"/>
      <protection locked="true" hidden="false"/>
    </xf>
    <xf numFmtId="165" fontId="43" fillId="19" borderId="32" xfId="0" applyFont="true" applyBorder="true" applyAlignment="true" applyProtection="false">
      <alignment horizontal="center" vertical="bottom" textRotation="0" wrapText="false" indent="0" shrinkToFit="false"/>
      <protection locked="true" hidden="false"/>
    </xf>
    <xf numFmtId="164" fontId="57" fillId="20" borderId="27" xfId="0" applyFont="true" applyBorder="true" applyAlignment="true" applyProtection="false">
      <alignment horizontal="general" vertical="bottom" textRotation="0" wrapText="false" indent="0" shrinkToFit="false"/>
      <protection locked="true" hidden="false"/>
    </xf>
    <xf numFmtId="164" fontId="57" fillId="20" borderId="27" xfId="0" applyFont="true" applyBorder="true" applyAlignment="true" applyProtection="false">
      <alignment horizontal="left" vertical="bottom" textRotation="0" wrapText="false" indent="0" shrinkToFit="false"/>
      <protection locked="true" hidden="false"/>
    </xf>
    <xf numFmtId="164" fontId="58" fillId="22" borderId="30" xfId="0" applyFont="true" applyBorder="true" applyAlignment="true" applyProtection="false">
      <alignment horizontal="left" vertical="bottom" textRotation="0" wrapText="false" indent="0" shrinkToFit="false"/>
      <protection locked="true" hidden="false"/>
    </xf>
    <xf numFmtId="166" fontId="55" fillId="0" borderId="28" xfId="0" applyFont="true" applyBorder="true" applyAlignment="true" applyProtection="false">
      <alignment horizontal="left" vertical="bottom" textRotation="0" wrapText="true" indent="0" shrinkToFit="false"/>
      <protection locked="true" hidden="false"/>
    </xf>
    <xf numFmtId="164" fontId="53"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0" fillId="22" borderId="30" xfId="0" applyFont="true" applyBorder="true" applyAlignment="true" applyProtection="false">
      <alignment horizontal="left" vertical="bottom" textRotation="0" wrapText="false" indent="0" shrinkToFit="false"/>
      <protection locked="true" hidden="false"/>
    </xf>
    <xf numFmtId="164" fontId="61" fillId="0" borderId="28" xfId="0" applyFont="true" applyBorder="true" applyAlignment="true" applyProtection="false">
      <alignment horizontal="general" vertical="bottom" textRotation="0" wrapText="true" indent="0" shrinkToFit="false"/>
      <protection locked="true" hidden="false"/>
    </xf>
    <xf numFmtId="164" fontId="55" fillId="0" borderId="0"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left"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55" fillId="0" borderId="27"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left" vertical="bottom" textRotation="0" wrapText="false" indent="0" shrinkToFit="false"/>
      <protection locked="true" hidden="false"/>
    </xf>
    <xf numFmtId="164" fontId="58" fillId="19" borderId="30" xfId="0" applyFont="true" applyBorder="true" applyAlignment="true" applyProtection="false">
      <alignment horizontal="center" vertical="bottom" textRotation="0" wrapText="false" indent="0" shrinkToFit="false"/>
      <protection locked="true" hidden="false"/>
    </xf>
    <xf numFmtId="164" fontId="55" fillId="0" borderId="28" xfId="0" applyFont="true" applyBorder="true" applyAlignment="true" applyProtection="false">
      <alignment horizontal="general" vertical="bottom" textRotation="0" wrapText="false" indent="0" shrinkToFit="false"/>
      <protection locked="true" hidden="false"/>
    </xf>
    <xf numFmtId="164" fontId="62" fillId="0" borderId="28" xfId="0" applyFont="true" applyBorder="true" applyAlignment="true" applyProtection="false">
      <alignment horizontal="general" vertical="bottom" textRotation="0" wrapText="false" indent="0" shrinkToFit="false"/>
      <protection locked="true" hidden="false"/>
    </xf>
    <xf numFmtId="164" fontId="63" fillId="0" borderId="28" xfId="0" applyFont="true" applyBorder="true" applyAlignment="true" applyProtection="false">
      <alignment horizontal="general" vertical="bottom" textRotation="0" wrapText="false" indent="0" shrinkToFit="false"/>
      <protection locked="true" hidden="false"/>
    </xf>
    <xf numFmtId="164" fontId="64" fillId="0" borderId="28" xfId="0" applyFont="true" applyBorder="true" applyAlignment="true" applyProtection="false">
      <alignment horizontal="general" vertical="bottom" textRotation="0" wrapText="false" indent="0" shrinkToFit="false"/>
      <protection locked="true" hidden="false"/>
    </xf>
    <xf numFmtId="164" fontId="54" fillId="20" borderId="27" xfId="0" applyFont="true" applyBorder="true" applyAlignment="true" applyProtection="false">
      <alignment horizontal="left" vertical="bottom" textRotation="0" wrapText="false" indent="0" shrinkToFit="false"/>
      <protection locked="true" hidden="false"/>
    </xf>
    <xf numFmtId="164" fontId="65" fillId="0" borderId="28" xfId="0" applyFont="true" applyBorder="true" applyAlignment="true" applyProtection="false">
      <alignment horizontal="general" vertical="bottom" textRotation="0" wrapText="false" indent="0" shrinkToFit="false"/>
      <protection locked="true" hidden="false"/>
    </xf>
    <xf numFmtId="164" fontId="65" fillId="0" borderId="28" xfId="0" applyFont="true" applyBorder="true" applyAlignment="false" applyProtection="false">
      <alignment horizontal="general" vertical="bottom" textRotation="0" wrapText="false" indent="0" shrinkToFit="false"/>
      <protection locked="true" hidden="false"/>
    </xf>
    <xf numFmtId="164" fontId="65" fillId="0" borderId="28" xfId="0" applyFont="true" applyBorder="true" applyAlignment="true" applyProtection="false">
      <alignment horizontal="left" vertical="bottom" textRotation="0" wrapText="false" indent="0" shrinkToFit="false"/>
      <protection locked="true" hidden="false"/>
    </xf>
    <xf numFmtId="164" fontId="55" fillId="0" borderId="0" xfId="0" applyFont="true" applyBorder="false" applyAlignment="true" applyProtection="false">
      <alignment horizontal="general"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67" fillId="0" borderId="28" xfId="0" applyFont="true" applyBorder="true" applyAlignment="true" applyProtection="false">
      <alignment horizontal="center" vertical="bottom" textRotation="0" wrapText="false" indent="0" shrinkToFit="false"/>
      <protection locked="true" hidden="false"/>
    </xf>
    <xf numFmtId="165" fontId="67" fillId="17" borderId="28" xfId="0" applyFont="true" applyBorder="true" applyAlignment="true" applyProtection="false">
      <alignment horizontal="center" vertical="bottom" textRotation="0" wrapText="false" indent="0" shrinkToFit="false"/>
      <protection locked="true" hidden="false"/>
    </xf>
    <xf numFmtId="164" fontId="68" fillId="0" borderId="28" xfId="0" applyFont="true" applyBorder="true" applyAlignment="true" applyProtection="false">
      <alignment horizontal="center" vertical="bottom" textRotation="0" wrapText="false" indent="0" shrinkToFit="false"/>
      <protection locked="true" hidden="false"/>
    </xf>
    <xf numFmtId="164" fontId="68" fillId="17" borderId="28" xfId="0" applyFont="true" applyBorder="true" applyAlignment="true" applyProtection="false">
      <alignment horizontal="general" vertical="bottom" textRotation="0" wrapText="false" indent="0" shrinkToFit="false"/>
      <protection locked="true" hidden="false"/>
    </xf>
    <xf numFmtId="164" fontId="69" fillId="0" borderId="28" xfId="0" applyFont="true" applyBorder="true" applyAlignment="true" applyProtection="false">
      <alignment horizontal="general" vertical="bottom" textRotation="0" wrapText="false" indent="0" shrinkToFit="false"/>
      <protection locked="true" hidden="false"/>
    </xf>
    <xf numFmtId="164" fontId="55" fillId="0" borderId="0"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60" fillId="19" borderId="30" xfId="0" applyFont="true" applyBorder="true" applyAlignment="true" applyProtection="false">
      <alignment horizontal="general" vertical="bottom" textRotation="0" wrapText="false" indent="0" shrinkToFit="false"/>
      <protection locked="true" hidden="false"/>
    </xf>
    <xf numFmtId="164" fontId="19" fillId="19" borderId="30" xfId="0" applyFont="true" applyBorder="true" applyAlignment="true" applyProtection="false">
      <alignment horizontal="general" vertical="bottom" textRotation="0" wrapText="false" indent="0" shrinkToFit="false"/>
      <protection locked="true" hidden="false"/>
    </xf>
    <xf numFmtId="165" fontId="71" fillId="19" borderId="31" xfId="0" applyFont="true" applyBorder="true" applyAlignment="true" applyProtection="false">
      <alignment horizontal="general" vertical="bottom" textRotation="0" wrapText="false" indent="0" shrinkToFit="false"/>
      <protection locked="true" hidden="false"/>
    </xf>
    <xf numFmtId="165" fontId="71" fillId="19" borderId="32" xfId="0" applyFont="true" applyBorder="true" applyAlignment="true" applyProtection="false">
      <alignment horizontal="general" vertical="bottom" textRotation="0" wrapText="false" indent="0" shrinkToFit="false"/>
      <protection locked="true" hidden="false"/>
    </xf>
    <xf numFmtId="164" fontId="70" fillId="0" borderId="28" xfId="0" applyFont="true" applyBorder="true" applyAlignment="true" applyProtection="false">
      <alignment horizontal="general" vertical="bottom" textRotation="0" wrapText="false" indent="0" shrinkToFit="false"/>
      <protection locked="true" hidden="false"/>
    </xf>
    <xf numFmtId="164" fontId="59" fillId="20" borderId="27" xfId="0" applyFont="true" applyBorder="true" applyAlignment="true" applyProtection="false">
      <alignment horizontal="left" vertical="bottom" textRotation="0" wrapText="false" indent="0" shrinkToFit="false"/>
      <protection locked="true" hidden="false"/>
    </xf>
    <xf numFmtId="164" fontId="66"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0" shrinkToFit="false"/>
      <protection locked="true" hidden="false"/>
    </xf>
    <xf numFmtId="164" fontId="19" fillId="22" borderId="30" xfId="0" applyFont="true" applyBorder="true" applyAlignment="true" applyProtection="false">
      <alignment horizontal="left" vertical="top" textRotation="0" wrapText="false" indent="0"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4" fontId="72" fillId="0" borderId="28" xfId="0" applyFont="true" applyBorder="true" applyAlignment="true" applyProtection="false">
      <alignment horizontal="center" vertical="bottom" textRotation="0" wrapText="false" indent="0" shrinkToFit="false"/>
      <protection locked="true" hidden="false"/>
    </xf>
    <xf numFmtId="164" fontId="72" fillId="17" borderId="28" xfId="0" applyFont="true" applyBorder="true" applyAlignment="true" applyProtection="false">
      <alignment horizontal="general" vertical="bottom" textRotation="0" wrapText="false" indent="0" shrinkToFit="false"/>
      <protection locked="true" hidden="false"/>
    </xf>
    <xf numFmtId="164" fontId="51" fillId="0" borderId="28" xfId="0" applyFont="true" applyBorder="true" applyAlignment="true" applyProtection="false">
      <alignment horizontal="general" vertical="bottom" textRotation="0" wrapText="false" indent="0" shrinkToFit="false"/>
      <protection locked="true" hidden="false"/>
    </xf>
    <xf numFmtId="164" fontId="55" fillId="0" borderId="28" xfId="0" applyFont="true" applyBorder="true" applyAlignment="true" applyProtection="false">
      <alignment horizontal="left" vertical="bottom" textRotation="0" wrapText="false" indent="1" shrinkToFit="false"/>
      <protection locked="true" hidden="false"/>
    </xf>
    <xf numFmtId="164" fontId="0" fillId="0" borderId="28" xfId="0" applyFont="false" applyBorder="true" applyAlignment="true" applyProtection="false">
      <alignment horizontal="general" vertical="bottom" textRotation="0" wrapText="false" indent="0" shrinkToFit="false"/>
      <protection locked="true" hidden="false"/>
    </xf>
    <xf numFmtId="167" fontId="19" fillId="22" borderId="30" xfId="0" applyFont="true" applyBorder="true" applyAlignment="true" applyProtection="false">
      <alignment horizontal="left" vertical="bottom" textRotation="0" wrapText="false" indent="0" shrinkToFit="false"/>
      <protection locked="true" hidden="false"/>
    </xf>
    <xf numFmtId="164" fontId="19" fillId="22" borderId="33" xfId="0" applyFont="true" applyBorder="true" applyAlignment="true" applyProtection="false">
      <alignment horizontal="left" vertical="bottom" textRotation="0" wrapText="false" indent="0" shrinkToFit="false"/>
      <protection locked="true" hidden="false"/>
    </xf>
    <xf numFmtId="164" fontId="56" fillId="22" borderId="33" xfId="0" applyFont="true" applyBorder="true" applyAlignment="true" applyProtection="false">
      <alignment horizontal="left" vertical="bottom" textRotation="0" wrapText="false" indent="0" shrinkToFit="false"/>
      <protection locked="true" hidden="false"/>
    </xf>
    <xf numFmtId="165" fontId="43" fillId="22" borderId="34" xfId="0" applyFont="true" applyBorder="true" applyAlignment="true" applyProtection="false">
      <alignment horizontal="center" vertical="bottom" textRotation="0" wrapText="false" indent="0" shrinkToFit="false"/>
      <protection locked="true" hidden="false"/>
    </xf>
    <xf numFmtId="165" fontId="43" fillId="22" borderId="35" xfId="0" applyFont="true" applyBorder="true" applyAlignment="true" applyProtection="false">
      <alignment horizontal="center" vertical="bottom" textRotation="0" wrapText="false" indent="0" shrinkToFit="false"/>
      <protection locked="true" hidden="false"/>
    </xf>
    <xf numFmtId="164" fontId="19" fillId="22" borderId="28" xfId="0" applyFont="true" applyBorder="true" applyAlignment="true" applyProtection="false">
      <alignment horizontal="left" vertical="bottom" textRotation="0" wrapText="false" indent="0" shrinkToFit="false"/>
      <protection locked="true" hidden="false"/>
    </xf>
    <xf numFmtId="164" fontId="56" fillId="22" borderId="28" xfId="0" applyFont="true" applyBorder="true" applyAlignment="true" applyProtection="false">
      <alignment horizontal="left" vertical="bottom" textRotation="0" wrapText="false" indent="0" shrinkToFit="false"/>
      <protection locked="true" hidden="false"/>
    </xf>
    <xf numFmtId="165" fontId="43" fillId="22" borderId="18" xfId="0" applyFont="true" applyBorder="true" applyAlignment="true" applyProtection="false">
      <alignment horizontal="center" vertical="bottom" textRotation="0" wrapText="false" indent="0" shrinkToFit="false"/>
      <protection locked="true" hidden="false"/>
    </xf>
    <xf numFmtId="165" fontId="43" fillId="22" borderId="27" xfId="0" applyFont="true" applyBorder="true" applyAlignment="true" applyProtection="false">
      <alignment horizontal="center" vertical="bottom" textRotation="0" wrapText="false" indent="0" shrinkToFit="false"/>
      <protection locked="true" hidden="false"/>
    </xf>
    <xf numFmtId="164" fontId="55" fillId="0" borderId="27" xfId="0" applyFont="true" applyBorder="true" applyAlignment="true" applyProtection="false">
      <alignment horizontal="general" vertical="bottom" textRotation="0" wrapText="false" indent="0" shrinkToFit="false"/>
      <protection locked="true" hidden="false"/>
    </xf>
    <xf numFmtId="164" fontId="19" fillId="22" borderId="24" xfId="0" applyFont="true" applyBorder="true" applyAlignment="true" applyProtection="false">
      <alignment horizontal="left" vertical="bottom" textRotation="0" wrapText="false" indent="0" shrinkToFit="false"/>
      <protection locked="true" hidden="false"/>
    </xf>
    <xf numFmtId="164" fontId="56" fillId="22" borderId="24" xfId="0" applyFont="true" applyBorder="true" applyAlignment="true" applyProtection="false">
      <alignment horizontal="left" vertical="bottom" textRotation="0" wrapText="false" indent="0" shrinkToFit="false"/>
      <protection locked="true" hidden="false"/>
    </xf>
    <xf numFmtId="165" fontId="43" fillId="22" borderId="36" xfId="0" applyFont="true" applyBorder="true" applyAlignment="true" applyProtection="false">
      <alignment horizontal="center" vertical="bottom" textRotation="0" wrapText="false" indent="0" shrinkToFit="false"/>
      <protection locked="true" hidden="false"/>
    </xf>
    <xf numFmtId="165" fontId="43" fillId="22" borderId="37" xfId="0" applyFont="true" applyBorder="true" applyAlignment="true" applyProtection="false">
      <alignment horizontal="center"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7"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1" fillId="0" borderId="0" xfId="0" applyFont="true" applyBorder="false" applyAlignment="false" applyProtection="false">
      <alignment horizontal="general" vertical="bottom" textRotation="0" wrapText="false" indent="0" shrinkToFit="false"/>
      <protection locked="true" hidden="false"/>
    </xf>
    <xf numFmtId="164" fontId="77" fillId="20" borderId="38" xfId="0" applyFont="true" applyBorder="true" applyAlignment="false" applyProtection="false">
      <alignment horizontal="general" vertical="bottom" textRotation="0" wrapText="false" indent="0" shrinkToFit="false"/>
      <protection locked="true" hidden="false"/>
    </xf>
    <xf numFmtId="164" fontId="0" fillId="20" borderId="39" xfId="0" applyFont="false" applyBorder="true" applyAlignment="false" applyProtection="false">
      <alignment horizontal="general" vertical="bottom" textRotation="0" wrapText="false" indent="0" shrinkToFit="false"/>
      <protection locked="true" hidden="false"/>
    </xf>
    <xf numFmtId="164" fontId="43" fillId="20" borderId="40" xfId="0" applyFont="true" applyBorder="true" applyAlignment="true" applyProtection="false">
      <alignment horizontal="center" vertical="bottom" textRotation="0" wrapText="false" indent="0" shrinkToFit="false"/>
      <protection locked="true" hidden="false"/>
    </xf>
    <xf numFmtId="164" fontId="0" fillId="20" borderId="40"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false" applyProtection="false">
      <alignment horizontal="general" vertical="bottom" textRotation="0" wrapText="false" indent="0" shrinkToFit="false"/>
      <protection locked="true" hidden="false"/>
    </xf>
    <xf numFmtId="164" fontId="0" fillId="20" borderId="42" xfId="0" applyFont="true" applyBorder="true" applyAlignment="false" applyProtection="false">
      <alignment horizontal="general" vertical="bottom" textRotation="0" wrapText="false" indent="0" shrinkToFit="false"/>
      <protection locked="true" hidden="false"/>
    </xf>
    <xf numFmtId="168" fontId="0" fillId="20" borderId="42" xfId="0" applyFont="true" applyBorder="true" applyAlignment="true" applyProtection="false">
      <alignment horizontal="center" vertical="bottom" textRotation="0" wrapText="false" indent="0" shrinkToFit="false"/>
      <protection locked="true" hidden="false"/>
    </xf>
    <xf numFmtId="164" fontId="43" fillId="20" borderId="43" xfId="0" applyFont="true" applyBorder="true" applyAlignment="true" applyProtection="false">
      <alignment horizontal="center" vertical="bottom" textRotation="0" wrapText="false" indent="0" shrinkToFit="false"/>
      <protection locked="true" hidden="false"/>
    </xf>
    <xf numFmtId="164" fontId="0" fillId="20" borderId="41" xfId="0" applyFont="true" applyBorder="true" applyAlignment="true" applyProtection="false">
      <alignment horizontal="center" vertical="bottom" textRotation="0" wrapText="false" indent="0" shrinkToFit="false"/>
      <protection locked="true" hidden="false"/>
    </xf>
    <xf numFmtId="164" fontId="0" fillId="20" borderId="44" xfId="0" applyFont="true" applyBorder="true" applyAlignment="true" applyProtection="false">
      <alignment horizontal="center" vertical="bottom" textRotation="0" wrapText="false" indent="0" shrinkToFit="false"/>
      <protection locked="true" hidden="false"/>
    </xf>
    <xf numFmtId="164" fontId="0" fillId="20" borderId="41" xfId="0" applyFont="false" applyBorder="true" applyAlignment="true" applyProtection="false">
      <alignment horizontal="center" vertical="bottom" textRotation="0" wrapText="false" indent="0" shrinkToFit="false"/>
      <protection locked="true" hidden="false"/>
    </xf>
    <xf numFmtId="164" fontId="0" fillId="20" borderId="42" xfId="0" applyFont="false" applyBorder="true" applyAlignment="true" applyProtection="false">
      <alignment horizontal="center" vertical="bottom" textRotation="0" wrapText="false" indent="0" shrinkToFit="false"/>
      <protection locked="true" hidden="false"/>
    </xf>
    <xf numFmtId="164" fontId="0" fillId="20" borderId="44" xfId="0" applyFont="false" applyBorder="true" applyAlignment="true" applyProtection="false">
      <alignment horizontal="center" vertical="bottom" textRotation="0" wrapText="false" indent="0" shrinkToFit="false"/>
      <protection locked="true" hidden="false"/>
    </xf>
    <xf numFmtId="164" fontId="0" fillId="20" borderId="42" xfId="0" applyFont="true" applyBorder="true" applyAlignment="true" applyProtection="false">
      <alignment horizontal="center" vertical="bottom" textRotation="0" wrapText="false" indent="0" shrinkToFit="false"/>
      <protection locked="true" hidden="false"/>
    </xf>
    <xf numFmtId="164" fontId="0" fillId="20" borderId="43" xfId="0" applyFont="true" applyBorder="true" applyAlignment="true" applyProtection="false">
      <alignment horizontal="center" vertical="bottom" textRotation="0" wrapText="false" indent="0" shrinkToFit="false"/>
      <protection locked="true" hidden="false"/>
    </xf>
    <xf numFmtId="164" fontId="43" fillId="0" borderId="45" xfId="0" applyFont="true" applyBorder="true" applyAlignment="false" applyProtection="true">
      <alignment horizontal="general" vertical="bottom" textRotation="0" wrapText="false" indent="0" shrinkToFit="false"/>
      <protection locked="false" hidden="false"/>
    </xf>
    <xf numFmtId="164" fontId="0" fillId="0" borderId="46" xfId="0" applyFont="false" applyBorder="true" applyAlignment="false" applyProtection="true">
      <alignment horizontal="general" vertical="bottom" textRotation="0" wrapText="false" indent="0" shrinkToFit="false"/>
      <protection locked="false" hidden="false"/>
    </xf>
    <xf numFmtId="168" fontId="0" fillId="0" borderId="46" xfId="0" applyFont="false" applyBorder="true" applyAlignment="false" applyProtection="true">
      <alignment horizontal="general" vertical="bottom" textRotation="0" wrapText="false" indent="0" shrinkToFit="false"/>
      <protection locked="false" hidden="false"/>
    </xf>
    <xf numFmtId="169" fontId="43" fillId="0" borderId="47" xfId="0" applyFont="tru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70" fontId="0" fillId="0" borderId="48" xfId="0" applyFont="false" applyBorder="true" applyAlignment="true" applyProtection="true">
      <alignment horizontal="right" vertical="bottom" textRotation="0" wrapText="false" indent="0" shrinkToFit="false"/>
      <protection locked="false" hidden="false"/>
    </xf>
    <xf numFmtId="170" fontId="0" fillId="0" borderId="46" xfId="0" applyFont="false" applyBorder="true" applyAlignment="true" applyProtection="true">
      <alignment horizontal="right"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6" xfId="0" applyFont="false" applyBorder="true" applyAlignment="false" applyProtection="true">
      <alignment horizontal="general" vertical="bottom" textRotation="0" wrapText="false" indent="0" shrinkToFit="false"/>
      <protection locked="false" hidden="false"/>
    </xf>
    <xf numFmtId="170" fontId="0" fillId="0" borderId="48" xfId="0" applyFont="false" applyBorder="true" applyAlignment="false" applyProtection="true">
      <alignment horizontal="general" vertical="bottom" textRotation="0" wrapText="false" indent="0" shrinkToFit="false"/>
      <protection locked="false" hidden="false"/>
    </xf>
    <xf numFmtId="171" fontId="0" fillId="0" borderId="45" xfId="0" applyFont="false" applyBorder="true" applyAlignment="false" applyProtection="true">
      <alignment horizontal="general" vertical="bottom" textRotation="0" wrapText="false" indent="0" shrinkToFit="false"/>
      <protection locked="false" hidden="false"/>
    </xf>
    <xf numFmtId="169" fontId="0" fillId="0" borderId="47"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64" fontId="43" fillId="0" borderId="49" xfId="0" applyFont="true" applyBorder="true" applyAlignment="false" applyProtection="true">
      <alignment horizontal="general" vertical="bottom" textRotation="0" wrapText="false" indent="0" shrinkToFit="false"/>
      <protection locked="false" hidden="false"/>
    </xf>
    <xf numFmtId="164" fontId="0" fillId="0" borderId="50" xfId="0" applyFont="false" applyBorder="true" applyAlignment="false" applyProtection="true">
      <alignment horizontal="general" vertical="bottom" textRotation="0" wrapText="false" indent="0" shrinkToFit="false"/>
      <protection locked="false" hidden="false"/>
    </xf>
    <xf numFmtId="168" fontId="0" fillId="0" borderId="50" xfId="0" applyFont="false" applyBorder="true" applyAlignment="false" applyProtection="true">
      <alignment horizontal="general" vertical="bottom" textRotation="0" wrapText="false" indent="0" shrinkToFit="false"/>
      <protection locked="false" hidden="false"/>
    </xf>
    <xf numFmtId="169" fontId="43" fillId="0" borderId="51" xfId="0" applyFont="tru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true" applyProtection="true">
      <alignment horizontal="right" vertical="bottom" textRotation="0" wrapText="false" indent="0" shrinkToFit="false"/>
      <protection locked="false" hidden="false"/>
    </xf>
    <xf numFmtId="170" fontId="0" fillId="0" borderId="52" xfId="0" applyFont="false" applyBorder="true" applyAlignment="true" applyProtection="true">
      <alignment horizontal="right" vertical="bottom" textRotation="0" wrapText="false" indent="0" shrinkToFit="false"/>
      <protection locked="false" hidden="false"/>
    </xf>
    <xf numFmtId="170" fontId="0" fillId="0" borderId="50" xfId="0" applyFont="false" applyBorder="true" applyAlignment="true" applyProtection="true">
      <alignment horizontal="right" vertical="bottom" textRotation="0" wrapText="false" indent="0" shrinkToFit="false"/>
      <protection locked="false" hidden="false"/>
    </xf>
    <xf numFmtId="169" fontId="0" fillId="0" borderId="49" xfId="0" applyFont="false" applyBorder="true" applyAlignment="false" applyProtection="true">
      <alignment horizontal="general" vertical="bottom" textRotation="0" wrapText="false" indent="0" shrinkToFit="false"/>
      <protection locked="false" hidden="false"/>
    </xf>
    <xf numFmtId="169" fontId="0" fillId="0" borderId="50" xfId="0" applyFont="false" applyBorder="true" applyAlignment="false" applyProtection="true">
      <alignment horizontal="general" vertical="bottom" textRotation="0" wrapText="false" indent="0" shrinkToFit="false"/>
      <protection locked="false" hidden="false"/>
    </xf>
    <xf numFmtId="170" fontId="0" fillId="0" borderId="50" xfId="0" applyFont="false" applyBorder="true" applyAlignment="false" applyProtection="true">
      <alignment horizontal="general" vertical="bottom" textRotation="0" wrapText="false" indent="0" shrinkToFit="false"/>
      <protection locked="false" hidden="false"/>
    </xf>
    <xf numFmtId="170" fontId="0" fillId="0" borderId="52" xfId="0" applyFont="false" applyBorder="true" applyAlignment="false" applyProtection="true">
      <alignment horizontal="general" vertical="bottom" textRotation="0" wrapText="false" indent="0" shrinkToFit="false"/>
      <protection locked="false" hidden="false"/>
    </xf>
    <xf numFmtId="171" fontId="0" fillId="0" borderId="49" xfId="0" applyFont="false" applyBorder="true" applyAlignment="false" applyProtection="true">
      <alignment horizontal="general" vertical="bottom" textRotation="0" wrapText="false" indent="0" shrinkToFit="false"/>
      <protection locked="false" hidden="false"/>
    </xf>
    <xf numFmtId="169" fontId="0" fillId="0" borderId="51" xfId="0" applyFont="false" applyBorder="true" applyAlignment="false" applyProtection="true">
      <alignment horizontal="general" vertical="bottom" textRotation="0" wrapText="false" indent="0" shrinkToFit="false"/>
      <protection locked="false" hidden="false"/>
    </xf>
    <xf numFmtId="170" fontId="0" fillId="0" borderId="49"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81"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5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right" vertical="bottom" textRotation="0" wrapText="false" indent="0" shrinkToFit="false"/>
      <protection locked="true" hidden="false"/>
    </xf>
    <xf numFmtId="164" fontId="0" fillId="25" borderId="27" xfId="0" applyFont="false" applyBorder="true" applyAlignment="false" applyProtection="false">
      <alignment horizontal="general" vertical="bottom" textRotation="0" wrapText="false" indent="0" shrinkToFit="false"/>
      <protection locked="true" hidden="false"/>
    </xf>
    <xf numFmtId="164" fontId="82" fillId="24" borderId="18" xfId="0" applyFont="true" applyBorder="true" applyAlignment="false" applyProtection="false">
      <alignment horizontal="general" vertical="bottom" textRotation="0" wrapText="false" indent="0" shrinkToFit="false"/>
      <protection locked="true" hidden="false"/>
    </xf>
    <xf numFmtId="164" fontId="83" fillId="24" borderId="0" xfId="0" applyFont="true" applyBorder="true" applyAlignment="true" applyProtection="false">
      <alignment horizontal="general" vertical="bottom" textRotation="0" wrapText="false" indent="0" shrinkToFit="false"/>
      <protection locked="true" hidden="false"/>
    </xf>
    <xf numFmtId="164" fontId="84" fillId="24" borderId="0" xfId="0" applyFont="true" applyBorder="true" applyAlignment="false" applyProtection="false">
      <alignment horizontal="general" vertical="bottom" textRotation="0" wrapText="false" indent="0" shrinkToFit="false"/>
      <protection locked="true" hidden="false"/>
    </xf>
    <xf numFmtId="164" fontId="85" fillId="24" borderId="27" xfId="0" applyFont="true" applyBorder="true" applyAlignment="true" applyProtection="false">
      <alignment horizontal="right" vertical="bottom" textRotation="0" wrapText="false" indent="0" shrinkToFit="false"/>
      <protection locked="true" hidden="false"/>
    </xf>
    <xf numFmtId="164" fontId="0" fillId="26" borderId="18" xfId="0" applyFont="fals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2" shrinkToFit="false"/>
      <protection locked="true" hidden="false"/>
    </xf>
    <xf numFmtId="164" fontId="86" fillId="26" borderId="0" xfId="0" applyFont="true" applyBorder="true" applyAlignment="false" applyProtection="false">
      <alignment horizontal="general" vertical="bottom" textRotation="0" wrapText="false" indent="0" shrinkToFit="false"/>
      <protection locked="true" hidden="false"/>
    </xf>
    <xf numFmtId="164" fontId="87" fillId="26" borderId="0" xfId="0" applyFont="true" applyBorder="true" applyAlignment="false" applyProtection="false">
      <alignment horizontal="general" vertical="bottom" textRotation="0" wrapText="false" indent="0" shrinkToFit="false"/>
      <protection locked="true" hidden="false"/>
    </xf>
    <xf numFmtId="164" fontId="86" fillId="26" borderId="27"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true" applyAlignment="false" applyProtection="false">
      <alignment horizontal="general"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0" shrinkToFit="false"/>
      <protection locked="true" hidden="false"/>
    </xf>
    <xf numFmtId="164" fontId="88" fillId="26" borderId="0" xfId="0" applyFont="true" applyBorder="true" applyAlignment="true" applyProtection="false">
      <alignment horizontal="center" vertical="bottom" textRotation="0" wrapText="false" indent="0" shrinkToFit="false"/>
      <protection locked="true" hidden="false"/>
    </xf>
    <xf numFmtId="164" fontId="88" fillId="26" borderId="27" xfId="0" applyFont="true" applyBorder="true" applyAlignment="true" applyProtection="false">
      <alignment horizontal="center" vertical="bottom" textRotation="0" wrapText="false" indent="0" shrinkToFit="false"/>
      <protection locked="true" hidden="false"/>
    </xf>
    <xf numFmtId="164" fontId="88" fillId="0" borderId="0" xfId="0" applyFont="true" applyBorder="true" applyAlignment="true" applyProtection="false">
      <alignment horizontal="center" vertical="bottom" textRotation="0" wrapText="false" indent="0" shrinkToFit="false"/>
      <protection locked="true" hidden="false"/>
    </xf>
    <xf numFmtId="164" fontId="89"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general" vertical="bottom" textRotation="0" wrapText="false" indent="0" shrinkToFit="false"/>
      <protection locked="true" hidden="false"/>
    </xf>
    <xf numFmtId="164" fontId="88" fillId="26" borderId="27" xfId="0" applyFont="true" applyBorder="true" applyAlignment="true" applyProtection="false">
      <alignment horizontal="left" vertical="bottom" textRotation="0" wrapText="false" indent="0" shrinkToFit="false"/>
      <protection locked="true" hidden="false"/>
    </xf>
    <xf numFmtId="164" fontId="86" fillId="0" borderId="0" xfId="0" applyFont="true" applyBorder="true" applyAlignment="true" applyProtection="false">
      <alignment horizontal="general" vertical="bottom" textRotation="0" wrapText="false" indent="0" shrinkToFit="false"/>
      <protection locked="true" hidden="false"/>
    </xf>
    <xf numFmtId="164" fontId="86" fillId="26" borderId="27" xfId="0" applyFont="true" applyBorder="true" applyAlignment="true" applyProtection="false">
      <alignment horizontal="general" vertical="bottom" textRotation="0" wrapText="false" indent="0" shrinkToFit="false"/>
      <protection locked="true" hidden="false"/>
    </xf>
    <xf numFmtId="164" fontId="45" fillId="26" borderId="0" xfId="0" applyFont="true" applyBorder="true" applyAlignment="true" applyProtection="false">
      <alignment horizontal="left" vertical="bottom" textRotation="0" wrapText="false" indent="0" shrinkToFit="false"/>
      <protection locked="true" hidden="false"/>
    </xf>
    <xf numFmtId="164" fontId="86" fillId="26" borderId="0" xfId="0" applyFont="true" applyBorder="true" applyAlignment="true" applyProtection="false">
      <alignment horizontal="left" vertical="bottom" textRotation="0" wrapText="false" indent="1" shrinkToFit="false"/>
      <protection locked="true" hidden="false"/>
    </xf>
    <xf numFmtId="164" fontId="86" fillId="26" borderId="0" xfId="0" applyFont="true" applyBorder="true" applyAlignment="true" applyProtection="false">
      <alignment horizontal="center" vertical="bottom" textRotation="0" wrapText="false" indent="0" shrinkToFit="false"/>
      <protection locked="true" hidden="false"/>
    </xf>
    <xf numFmtId="164" fontId="86" fillId="26" borderId="27"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0" fillId="26" borderId="0" xfId="0" applyFont="false" applyBorder="true" applyAlignment="false" applyProtection="false">
      <alignment horizontal="general" vertical="bottom" textRotation="0" wrapText="false" indent="0" shrinkToFit="false"/>
      <protection locked="true" hidden="false"/>
    </xf>
    <xf numFmtId="164" fontId="0" fillId="0" borderId="54" xfId="0" applyFont="false" applyBorder="true" applyAlignment="false" applyProtection="false">
      <alignment horizontal="general" vertical="bottom" textRotation="0" wrapText="false" indent="0" shrinkToFit="false"/>
      <protection locked="true" hidden="false"/>
    </xf>
    <xf numFmtId="164" fontId="90" fillId="26" borderId="0" xfId="0" applyFont="true" applyBorder="true" applyAlignment="true" applyProtection="false">
      <alignment horizontal="left" vertical="bottom" textRotation="0" wrapText="false" indent="0" shrinkToFit="false"/>
      <protection locked="true" hidden="false"/>
    </xf>
    <xf numFmtId="164" fontId="90" fillId="26" borderId="0" xfId="0" applyFont="true" applyBorder="true" applyAlignment="false" applyProtection="false">
      <alignment horizontal="general" vertical="bottom" textRotation="0" wrapText="false" indent="0" shrinkToFit="false"/>
      <protection locked="true" hidden="false"/>
    </xf>
    <xf numFmtId="164" fontId="45" fillId="26" borderId="0" xfId="0" applyFont="true" applyBorder="true" applyAlignment="false" applyProtection="false">
      <alignment horizontal="general" vertical="bottom" textRotation="0" wrapText="false" indent="0" shrinkToFit="false"/>
      <protection locked="true" hidden="false"/>
    </xf>
    <xf numFmtId="164" fontId="0" fillId="26" borderId="19" xfId="0" applyFont="false" applyBorder="true" applyAlignment="false" applyProtection="false">
      <alignment horizontal="general" vertical="bottom" textRotation="0" wrapText="false" indent="0" shrinkToFit="false"/>
      <protection locked="true" hidden="false"/>
    </xf>
    <xf numFmtId="164" fontId="86" fillId="26" borderId="20" xfId="0" applyFont="true" applyBorder="true" applyAlignment="false" applyProtection="false">
      <alignment horizontal="general" vertical="bottom" textRotation="0" wrapText="false" indent="0" shrinkToFit="false"/>
      <protection locked="true" hidden="false"/>
    </xf>
    <xf numFmtId="164" fontId="86" fillId="26" borderId="55"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56" xfId="0" applyFont="true" applyBorder="true" applyAlignment="true" applyProtection="true">
      <alignment horizontal="left" vertical="bottom" textRotation="0" wrapText="false" indent="0" shrinkToFit="false"/>
      <protection locked="true" hidden="true"/>
    </xf>
    <xf numFmtId="164" fontId="40" fillId="24" borderId="57" xfId="0" applyFont="true" applyBorder="true" applyAlignment="true" applyProtection="true">
      <alignment horizontal="center" vertical="bottom" textRotation="0" wrapText="false" indent="0" shrinkToFit="false"/>
      <protection locked="true" hidden="true"/>
    </xf>
    <xf numFmtId="164" fontId="40" fillId="17" borderId="57" xfId="0" applyFont="true" applyBorder="true" applyAlignment="true" applyProtection="true">
      <alignment horizontal="center" vertical="bottom" textRotation="0" wrapText="false" indent="0" shrinkToFit="false"/>
      <protection locked="true" hidden="true"/>
    </xf>
    <xf numFmtId="164" fontId="38" fillId="24" borderId="57" xfId="0" applyFont="true" applyBorder="true" applyAlignment="true" applyProtection="true">
      <alignment horizontal="left" vertical="bottom" textRotation="0" wrapText="false" indent="0" shrinkToFit="false"/>
      <protection locked="true" hidden="true"/>
    </xf>
    <xf numFmtId="164" fontId="40" fillId="0" borderId="57" xfId="0" applyFont="true" applyBorder="true" applyAlignment="true" applyProtection="true">
      <alignment horizontal="center" vertical="bottom" textRotation="0" wrapText="false" indent="0" shrinkToFit="false"/>
      <protection locked="false" hidden="false"/>
    </xf>
    <xf numFmtId="164" fontId="104" fillId="24" borderId="57" xfId="0" applyFont="true" applyBorder="true" applyAlignment="true" applyProtection="true">
      <alignment horizontal="right" vertical="bottom" textRotation="0" wrapText="false" indent="0" shrinkToFit="false"/>
      <protection locked="true" hidden="true"/>
    </xf>
    <xf numFmtId="164" fontId="104" fillId="26"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8" xfId="0" applyFont="false" applyBorder="true" applyAlignment="false" applyProtection="true">
      <alignment horizontal="general" vertical="bottom" textRotation="0" wrapText="false" indent="0" shrinkToFit="false"/>
      <protection locked="true" hidden="true"/>
    </xf>
    <xf numFmtId="164" fontId="105" fillId="15" borderId="59" xfId="0" applyFont="true" applyBorder="true" applyAlignment="true" applyProtection="true">
      <alignment horizontal="center" vertical="center" textRotation="0" wrapText="false" indent="0" shrinkToFit="false"/>
      <protection locked="true" hidden="true"/>
    </xf>
    <xf numFmtId="164" fontId="43" fillId="6" borderId="56" xfId="0" applyFont="true" applyBorder="true" applyAlignment="true" applyProtection="true">
      <alignment horizontal="left" vertical="bottom" textRotation="0" wrapText="false" indent="0" shrinkToFit="false"/>
      <protection locked="false" hidden="false"/>
    </xf>
    <xf numFmtId="164" fontId="43" fillId="6" borderId="60"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false" hidden="false"/>
    </xf>
    <xf numFmtId="164" fontId="61" fillId="17" borderId="57" xfId="0" applyFont="true" applyBorder="true" applyAlignment="true" applyProtection="true">
      <alignment horizontal="left" vertical="bottom" textRotation="0" wrapText="false" indent="0" shrinkToFit="false"/>
      <protection locked="false" hidden="false"/>
    </xf>
    <xf numFmtId="164" fontId="46" fillId="6" borderId="57" xfId="0" applyFont="true" applyBorder="true" applyAlignment="true" applyProtection="true">
      <alignment horizontal="left" vertical="bottom" textRotation="0" wrapText="false" indent="0" shrinkToFit="false"/>
      <protection locked="true" hidden="false"/>
    </xf>
    <xf numFmtId="164" fontId="61" fillId="6" borderId="57" xfId="0" applyFont="true" applyBorder="true" applyAlignment="true" applyProtection="true">
      <alignment horizontal="left" vertical="bottom" textRotation="0" wrapText="false" indent="0" shrinkToFit="false"/>
      <protection locked="true" hidden="false"/>
    </xf>
    <xf numFmtId="164" fontId="43" fillId="6" borderId="57" xfId="0" applyFont="true" applyBorder="true" applyAlignment="true" applyProtection="true">
      <alignment horizontal="left" vertical="bottom" textRotation="0" wrapText="false" indent="0" shrinkToFit="false"/>
      <protection locked="true" hidden="false"/>
    </xf>
    <xf numFmtId="164" fontId="46" fillId="24" borderId="57" xfId="0" applyFont="true" applyBorder="true" applyAlignment="true" applyProtection="true">
      <alignment horizontal="left" vertical="bottom" textRotation="0" wrapText="false" indent="0" shrinkToFit="false"/>
      <protection locked="false" hidden="false"/>
    </xf>
    <xf numFmtId="164" fontId="104" fillId="24" borderId="0" xfId="0" applyFont="true" applyBorder="false" applyAlignment="true" applyProtection="true">
      <alignment horizontal="right" vertical="bottom" textRotation="0" wrapText="false" indent="0" shrinkToFit="false"/>
      <protection locked="true" hidden="true"/>
    </xf>
    <xf numFmtId="164" fontId="0" fillId="15" borderId="61" xfId="0" applyFont="false" applyBorder="true" applyAlignment="false" applyProtection="true">
      <alignment horizontal="general" vertical="bottom" textRotation="0" wrapText="false" indent="0" shrinkToFit="false"/>
      <protection locked="true" hidden="true"/>
    </xf>
    <xf numFmtId="164" fontId="0" fillId="15" borderId="62" xfId="0" applyFont="false" applyBorder="true" applyAlignment="false" applyProtection="true">
      <alignment horizontal="general" vertical="bottom" textRotation="0" wrapText="false" indent="0" shrinkToFit="false"/>
      <protection locked="true" hidden="true"/>
    </xf>
    <xf numFmtId="164" fontId="43" fillId="17" borderId="39" xfId="0" applyFont="true" applyBorder="true" applyAlignment="true" applyProtection="true">
      <alignment horizontal="general" vertical="bottom" textRotation="0" wrapText="false" indent="0" shrinkToFit="false"/>
      <protection locked="true" hidden="true"/>
    </xf>
    <xf numFmtId="164" fontId="43" fillId="6" borderId="57" xfId="0" applyFont="true" applyBorder="true" applyAlignment="true" applyProtection="true">
      <alignment horizontal="general" vertical="bottom" textRotation="0" wrapText="false" indent="0" shrinkToFit="false"/>
      <protection locked="true" hidden="true"/>
    </xf>
    <xf numFmtId="164" fontId="43" fillId="6" borderId="3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63"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63" xfId="0" applyFont="true" applyBorder="true" applyAlignment="true" applyProtection="true">
      <alignment horizontal="left" vertical="bottom" textRotation="0" wrapText="false" indent="0" shrinkToFit="false"/>
      <protection locked="false" hidden="false"/>
    </xf>
    <xf numFmtId="164" fontId="43" fillId="6" borderId="64" xfId="0" applyFont="true" applyBorder="true" applyAlignment="true" applyProtection="true">
      <alignment horizontal="right" vertical="bottom" textRotation="0" wrapText="false" indent="0" shrinkToFit="false"/>
      <protection locked="true" hidden="true"/>
    </xf>
    <xf numFmtId="164" fontId="43" fillId="26" borderId="18" xfId="0" applyFont="true" applyBorder="true" applyAlignment="true" applyProtection="true">
      <alignment horizontal="right" vertical="bottom" textRotation="0" wrapText="false" indent="0" shrinkToFit="false"/>
      <protection locked="true" hidden="true"/>
    </xf>
    <xf numFmtId="173" fontId="43" fillId="6" borderId="65" xfId="0" applyFont="true" applyBorder="true" applyAlignment="true" applyProtection="true">
      <alignment horizontal="left" vertical="bottom" textRotation="0" wrapText="false" indent="0" shrinkToFit="false"/>
      <protection locked="false" hidden="false"/>
    </xf>
    <xf numFmtId="164" fontId="43" fillId="20" borderId="42" xfId="0" applyFont="true" applyBorder="true" applyAlignment="true" applyProtection="true">
      <alignment horizontal="left" vertical="bottom" textRotation="0" wrapText="false" indent="0" shrinkToFit="false"/>
      <protection locked="true" hidden="true"/>
    </xf>
    <xf numFmtId="164" fontId="43" fillId="20" borderId="42" xfId="0" applyFont="true" applyBorder="true" applyAlignment="false" applyProtection="true">
      <alignment horizontal="general" vertical="bottom" textRotation="0" wrapText="false" indent="0" shrinkToFit="false"/>
      <protection locked="true" hidden="true"/>
    </xf>
    <xf numFmtId="164" fontId="43" fillId="17" borderId="42" xfId="0" applyFont="true" applyBorder="true" applyAlignment="false" applyProtection="true">
      <alignment horizontal="general" vertical="bottom" textRotation="0" wrapText="false" indent="0" shrinkToFit="false"/>
      <protection locked="true" hidden="true"/>
    </xf>
    <xf numFmtId="164" fontId="106" fillId="4" borderId="66"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77" fillId="4" borderId="68" xfId="0" applyFont="true" applyBorder="true" applyAlignment="false" applyProtection="true">
      <alignment horizontal="general" vertical="bottom" textRotation="0" wrapText="false" indent="0" shrinkToFit="false"/>
      <protection locked="true" hidden="true"/>
    </xf>
    <xf numFmtId="164" fontId="77" fillId="26" borderId="69" xfId="0" applyFont="true" applyBorder="true" applyAlignment="false" applyProtection="true">
      <alignment horizontal="general" vertical="bottom" textRotation="0" wrapText="false" indent="0" shrinkToFit="false"/>
      <protection locked="true" hidden="true"/>
    </xf>
    <xf numFmtId="164" fontId="105" fillId="15" borderId="62" xfId="0" applyFont="true" applyBorder="true" applyAlignment="true" applyProtection="true">
      <alignment horizontal="center" vertical="bottom" textRotation="0" wrapText="false" indent="0" shrinkToFit="false"/>
      <protection locked="true" hidden="true"/>
    </xf>
    <xf numFmtId="164" fontId="50" fillId="22" borderId="70" xfId="0" applyFont="true" applyBorder="true" applyAlignment="false" applyProtection="true">
      <alignment horizontal="general" vertical="bottom" textRotation="0" wrapText="false" indent="0" shrinkToFit="false"/>
      <protection locked="true" hidden="true"/>
    </xf>
    <xf numFmtId="164" fontId="43" fillId="22" borderId="71" xfId="0" applyFont="true" applyBorder="true" applyAlignment="true" applyProtection="true">
      <alignment horizontal="center" vertical="bottom" textRotation="0" wrapText="false" indent="0" shrinkToFit="false"/>
      <protection locked="true" hidden="true"/>
    </xf>
    <xf numFmtId="164" fontId="43" fillId="22" borderId="43"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0"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72" xfId="0" applyFont="true" applyBorder="true" applyAlignment="true" applyProtection="true">
      <alignment horizontal="left" vertical="bottom" textRotation="0" wrapText="false" indent="0" shrinkToFit="false"/>
      <protection locked="true" hidden="true"/>
    </xf>
    <xf numFmtId="164" fontId="43" fillId="4" borderId="73" xfId="0" applyFont="true" applyBorder="true" applyAlignment="true" applyProtection="true">
      <alignment horizontal="center" vertical="bottom" textRotation="0" wrapText="false" indent="0" shrinkToFit="false"/>
      <protection locked="true" hidden="true"/>
    </xf>
    <xf numFmtId="164" fontId="107" fillId="4" borderId="73" xfId="0" applyFont="true" applyBorder="true" applyAlignment="true" applyProtection="true">
      <alignment horizontal="center" vertical="bottom" textRotation="0" wrapText="false" indent="0" shrinkToFit="false"/>
      <protection locked="true" hidden="true"/>
    </xf>
    <xf numFmtId="172" fontId="44" fillId="25" borderId="74" xfId="0" applyFont="true" applyBorder="true" applyAlignment="true" applyProtection="true">
      <alignment horizontal="right" vertical="top" textRotation="0" wrapText="false" indent="0" shrinkToFit="false"/>
      <protection locked="true" hidden="true"/>
    </xf>
    <xf numFmtId="172" fontId="44" fillId="25" borderId="75" xfId="0" applyFont="true" applyBorder="true" applyAlignment="true" applyProtection="true">
      <alignment horizontal="left" vertical="top" textRotation="0" wrapText="false" indent="0" shrinkToFit="false"/>
      <protection locked="true" hidden="true"/>
    </xf>
    <xf numFmtId="172" fontId="71" fillId="27" borderId="67" xfId="0" applyFont="true" applyBorder="true" applyAlignment="true" applyProtection="true">
      <alignment horizontal="left" vertical="top" textRotation="0" wrapText="false" indent="0" shrinkToFit="false"/>
      <protection locked="true" hidden="true"/>
    </xf>
    <xf numFmtId="172" fontId="37" fillId="27" borderId="67" xfId="0" applyFont="true" applyBorder="true" applyAlignment="true" applyProtection="true">
      <alignment horizontal="center" vertical="top" textRotation="0" wrapText="false" indent="0" shrinkToFit="false"/>
      <protection locked="true" hidden="true"/>
    </xf>
    <xf numFmtId="172" fontId="71" fillId="26" borderId="69" xfId="0" applyFont="true" applyBorder="true" applyAlignment="true" applyProtection="true">
      <alignment horizontal="left" vertical="top" textRotation="0" wrapText="false" indent="0" shrinkToFit="false"/>
      <protection locked="true" hidden="true"/>
    </xf>
    <xf numFmtId="164" fontId="43" fillId="6" borderId="44" xfId="0" applyFont="true" applyBorder="true" applyAlignment="true" applyProtection="true">
      <alignment horizontal="center" vertical="bottom" textRotation="0" wrapText="false" indent="0" shrinkToFit="false"/>
      <protection locked="false" hidden="false"/>
    </xf>
    <xf numFmtId="164" fontId="77" fillId="4" borderId="76" xfId="0" applyFont="true" applyBorder="true" applyAlignment="true" applyProtection="true">
      <alignment horizontal="left" vertical="bottom" textRotation="0" wrapText="false" indent="0" shrinkToFit="false"/>
      <protection locked="true" hidden="true"/>
    </xf>
    <xf numFmtId="164" fontId="43" fillId="4" borderId="77" xfId="0" applyFont="true" applyBorder="true" applyAlignment="true" applyProtection="true">
      <alignment horizontal="center" vertical="bottom" textRotation="0" wrapText="false" indent="0" shrinkToFit="false"/>
      <protection locked="true" hidden="true"/>
    </xf>
    <xf numFmtId="164" fontId="0" fillId="4" borderId="77" xfId="0" applyFont="false" applyBorder="true" applyAlignment="false" applyProtection="true">
      <alignment horizontal="general" vertical="bottom" textRotation="0" wrapText="false" indent="0" shrinkToFit="false"/>
      <protection locked="true" hidden="true"/>
    </xf>
    <xf numFmtId="164" fontId="35" fillId="25" borderId="78" xfId="0" applyFont="true" applyBorder="true" applyAlignment="true" applyProtection="true">
      <alignment horizontal="left" vertical="bottom" textRotation="0" wrapText="false" indent="0" shrinkToFit="false"/>
      <protection locked="true" hidden="true"/>
    </xf>
    <xf numFmtId="164" fontId="43" fillId="25" borderId="79" xfId="0" applyFont="true" applyBorder="true" applyAlignment="true" applyProtection="true">
      <alignment horizontal="right" vertical="top" textRotation="0" wrapText="false" indent="0" shrinkToFit="false"/>
      <protection locked="true" hidden="true"/>
    </xf>
    <xf numFmtId="164" fontId="108" fillId="27" borderId="80" xfId="0" applyFont="true" applyBorder="true" applyAlignment="true" applyProtection="true">
      <alignment horizontal="center" vertical="top" textRotation="0" wrapText="false" indent="0" shrinkToFit="false"/>
      <protection locked="true" hidden="true"/>
    </xf>
    <xf numFmtId="164" fontId="108" fillId="26" borderId="69" xfId="0" applyFont="true" applyBorder="true" applyAlignment="true" applyProtection="true">
      <alignment horizontal="center" vertical="top" textRotation="0" wrapText="false" indent="0" shrinkToFit="false"/>
      <protection locked="true" hidden="true"/>
    </xf>
    <xf numFmtId="164" fontId="109" fillId="22" borderId="70" xfId="0" applyFont="true" applyBorder="true" applyAlignment="false" applyProtection="true">
      <alignment horizontal="general" vertical="bottom" textRotation="0" wrapText="false" indent="0" shrinkToFit="false"/>
      <protection locked="true" hidden="true"/>
    </xf>
    <xf numFmtId="164" fontId="37" fillId="6" borderId="60" xfId="0" applyFont="true" applyBorder="true" applyAlignment="true" applyProtection="true">
      <alignment horizontal="center" vertical="bottom" textRotation="0" wrapText="false" indent="0" shrinkToFit="false"/>
      <protection locked="false" hidden="false"/>
    </xf>
    <xf numFmtId="164" fontId="37" fillId="6" borderId="65"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9"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10" fillId="4" borderId="0" xfId="0" applyFont="true" applyBorder="true" applyAlignment="true" applyProtection="true">
      <alignment horizontal="center" vertical="bottom" textRotation="90" wrapText="false" indent="0" shrinkToFit="false"/>
      <protection locked="true" hidden="true"/>
    </xf>
    <xf numFmtId="164" fontId="71" fillId="4" borderId="0" xfId="0" applyFont="true" applyBorder="true" applyAlignment="true" applyProtection="true">
      <alignment horizontal="right" vertical="bottom" textRotation="0" wrapText="false" indent="0" shrinkToFit="false"/>
      <protection locked="true" hidden="true"/>
    </xf>
    <xf numFmtId="164" fontId="111" fillId="4" borderId="41" xfId="0" applyFont="true" applyBorder="true" applyAlignment="true" applyProtection="true">
      <alignment horizontal="left" vertical="top" textRotation="0" wrapText="false" indent="0" shrinkToFit="false"/>
      <protection locked="true" hidden="true"/>
    </xf>
    <xf numFmtId="164" fontId="112" fillId="4" borderId="42" xfId="0" applyFont="true" applyBorder="true" applyAlignment="true" applyProtection="true">
      <alignment horizontal="left" vertical="top" textRotation="0" wrapText="false" indent="0" shrinkToFit="false"/>
      <protection locked="true" hidden="true"/>
    </xf>
    <xf numFmtId="164" fontId="112" fillId="4" borderId="81" xfId="0" applyFont="true" applyBorder="true" applyAlignment="true" applyProtection="true">
      <alignment horizontal="left" vertical="top" textRotation="0" wrapText="false" indent="0" shrinkToFit="false"/>
      <protection locked="true" hidden="true"/>
    </xf>
    <xf numFmtId="164" fontId="112" fillId="26" borderId="0" xfId="0" applyFont="true" applyBorder="true" applyAlignment="true" applyProtection="true">
      <alignment horizontal="left" vertical="top" textRotation="0" wrapText="false" indent="0" shrinkToFit="false"/>
      <protection locked="true" hidden="true"/>
    </xf>
    <xf numFmtId="164" fontId="43" fillId="22" borderId="56" xfId="0" applyFont="true" applyBorder="true" applyAlignment="true" applyProtection="true">
      <alignment horizontal="center" vertical="bottom" textRotation="0" wrapText="false" indent="0" shrinkToFit="false"/>
      <protection locked="true" hidden="true"/>
    </xf>
    <xf numFmtId="164" fontId="71" fillId="20" borderId="0" xfId="0" applyFont="true" applyBorder="false" applyAlignment="true" applyProtection="true">
      <alignment horizontal="left" vertical="bottom" textRotation="0" wrapText="false" indent="0" shrinkToFit="false"/>
      <protection locked="true" hidden="true"/>
    </xf>
    <xf numFmtId="164" fontId="71"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6" fillId="4" borderId="8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center" vertical="top" textRotation="0" wrapText="false" indent="0" shrinkToFit="false"/>
      <protection locked="true" hidden="true"/>
    </xf>
    <xf numFmtId="171" fontId="37" fillId="26" borderId="69" xfId="0" applyFont="true" applyBorder="true" applyAlignment="true" applyProtection="true">
      <alignment horizontal="left" vertical="top" textRotation="0" wrapText="false" indent="0" shrinkToFit="false"/>
      <protection locked="true" hidden="true"/>
    </xf>
    <xf numFmtId="172" fontId="43" fillId="6" borderId="60" xfId="0" applyFont="true" applyBorder="true" applyAlignment="true" applyProtection="true">
      <alignment horizontal="center" vertical="bottom" textRotation="0" wrapText="false" indent="0" shrinkToFit="false"/>
      <protection locked="false" hidden="false"/>
    </xf>
    <xf numFmtId="172" fontId="43" fillId="6" borderId="65" xfId="0" applyFont="true" applyBorder="true" applyAlignment="true" applyProtection="true">
      <alignment horizontal="center" vertical="bottom" textRotation="0" wrapText="false" indent="0" shrinkToFit="false"/>
      <protection locked="false" hidden="false"/>
    </xf>
    <xf numFmtId="175" fontId="43" fillId="17" borderId="57" xfId="0" applyFont="true" applyBorder="true" applyAlignment="true" applyProtection="true">
      <alignment horizontal="center" vertical="bottom" textRotation="0" wrapText="false" indent="0" shrinkToFit="false"/>
      <protection locked="true" hidden="true"/>
    </xf>
    <xf numFmtId="172" fontId="39" fillId="20" borderId="57"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57" xfId="0" applyFont="true" applyBorder="true" applyAlignment="true" applyProtection="true">
      <alignment horizontal="center" vertical="bottom" textRotation="0" wrapText="false" indent="0" shrinkToFit="false"/>
      <protection locked="true" hidden="true"/>
    </xf>
    <xf numFmtId="164" fontId="43" fillId="4" borderId="69"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83" xfId="0" applyFont="true" applyBorder="true" applyAlignment="true" applyProtection="true">
      <alignment horizontal="left" vertical="bottom" textRotation="0" wrapText="false" indent="0" shrinkToFit="false"/>
      <protection locked="true" hidden="true"/>
    </xf>
    <xf numFmtId="164" fontId="0" fillId="15" borderId="84" xfId="0" applyFont="false" applyBorder="true" applyAlignment="false" applyProtection="true">
      <alignment horizontal="general" vertical="bottom" textRotation="0" wrapText="false" indent="0" shrinkToFit="false"/>
      <protection locked="true" hidden="true"/>
    </xf>
    <xf numFmtId="164" fontId="0" fillId="15" borderId="85" xfId="0" applyFont="false" applyBorder="true" applyAlignment="false" applyProtection="true">
      <alignment horizontal="general" vertical="bottom" textRotation="0" wrapText="false" indent="0" shrinkToFit="false"/>
      <protection locked="true" hidden="true"/>
    </xf>
    <xf numFmtId="164" fontId="113" fillId="22" borderId="70" xfId="0" applyFont="true" applyBorder="true" applyAlignment="false" applyProtection="true">
      <alignment horizontal="general" vertical="bottom" textRotation="0" wrapText="false" indent="0" shrinkToFit="false"/>
      <protection locked="true" hidden="true"/>
    </xf>
    <xf numFmtId="164" fontId="37" fillId="3" borderId="60" xfId="0" applyFont="true" applyBorder="true" applyAlignment="true" applyProtection="true">
      <alignment horizontal="center" vertical="bottom" textRotation="0" wrapText="false" indent="0" shrinkToFit="false"/>
      <protection locked="false" hidden="false"/>
    </xf>
    <xf numFmtId="172" fontId="37" fillId="3" borderId="65" xfId="0" applyFont="true" applyBorder="true" applyAlignment="true" applyProtection="true">
      <alignment horizontal="center" vertical="bottom" textRotation="0" wrapText="false" indent="0" shrinkToFit="false"/>
      <protection locked="false" hidden="false"/>
    </xf>
    <xf numFmtId="175" fontId="37" fillId="17" borderId="57" xfId="0" applyFont="true" applyBorder="true" applyAlignment="true" applyProtection="true">
      <alignment horizontal="center" vertical="bottom" textRotation="0" wrapText="false" indent="0" shrinkToFit="false"/>
      <protection locked="true" hidden="true"/>
    </xf>
    <xf numFmtId="164" fontId="37" fillId="17" borderId="57" xfId="0" applyFont="true" applyBorder="true" applyAlignment="true" applyProtection="true">
      <alignment horizontal="center" vertical="bottom" textRotation="0" wrapText="false" indent="0" shrinkToFit="false"/>
      <protection locked="true" hidden="true"/>
    </xf>
    <xf numFmtId="164" fontId="37" fillId="4" borderId="86" xfId="0" applyFont="true" applyBorder="true" applyAlignment="true" applyProtection="true">
      <alignment horizontal="center" vertical="bottom" textRotation="0" wrapText="false" indent="0" shrinkToFit="false"/>
      <protection locked="true" hidden="true"/>
    </xf>
    <xf numFmtId="172" fontId="77" fillId="4" borderId="57" xfId="0" applyFont="true" applyBorder="true" applyAlignment="true" applyProtection="true">
      <alignment horizontal="left" vertical="bottom" textRotation="0" wrapText="false" indent="0" shrinkToFit="false"/>
      <protection locked="true" hidden="true"/>
    </xf>
    <xf numFmtId="172" fontId="37" fillId="4" borderId="60" xfId="0" applyFont="true" applyBorder="true" applyAlignment="true" applyProtection="true">
      <alignment horizontal="center" vertical="bottom" textRotation="0" wrapText="false" indent="0" shrinkToFit="false"/>
      <protection locked="true" hidden="true"/>
    </xf>
    <xf numFmtId="164" fontId="76"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left" vertical="top" textRotation="0" wrapText="false" indent="0" shrinkToFit="false"/>
      <protection locked="true" hidden="true"/>
    </xf>
    <xf numFmtId="164" fontId="61"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89"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0" fillId="20" borderId="0" xfId="0" applyFont="true" applyBorder="false" applyAlignment="false" applyProtection="true">
      <alignment horizontal="general" vertical="bottom" textRotation="0" wrapText="false" indent="0" shrinkToFit="false"/>
      <protection locked="true" hidden="true"/>
    </xf>
    <xf numFmtId="175" fontId="50" fillId="20" borderId="0" xfId="0" applyFont="true" applyBorder="true" applyAlignment="false" applyProtection="true">
      <alignment horizontal="general" vertical="bottom" textRotation="0" wrapText="false" indent="0" shrinkToFit="false"/>
      <protection locked="true" hidden="true"/>
    </xf>
    <xf numFmtId="165" fontId="37" fillId="4" borderId="90"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83" xfId="0" applyFont="true" applyBorder="true" applyAlignment="true" applyProtection="true">
      <alignment horizontal="left" vertical="bottom" textRotation="0" wrapText="false" indent="0" shrinkToFit="false"/>
      <protection locked="true" hidden="true"/>
    </xf>
    <xf numFmtId="164" fontId="61" fillId="22" borderId="91" xfId="0" applyFont="true" applyBorder="true" applyAlignment="false" applyProtection="true">
      <alignment horizontal="general" vertical="bottom" textRotation="0" wrapText="false" indent="0" shrinkToFit="false"/>
      <protection locked="true" hidden="true"/>
    </xf>
    <xf numFmtId="172" fontId="37" fillId="3" borderId="92" xfId="0" applyFont="true" applyBorder="true" applyAlignment="true" applyProtection="true">
      <alignment horizontal="center" vertical="bottom" textRotation="0" wrapText="false" indent="0" shrinkToFit="false"/>
      <protection locked="false" hidden="false"/>
    </xf>
    <xf numFmtId="172" fontId="37" fillId="3" borderId="47" xfId="0" applyFont="true" applyBorder="true" applyAlignment="true" applyProtection="true">
      <alignment horizontal="center" vertical="bottom" textRotation="0" wrapText="false" indent="0" shrinkToFit="false"/>
      <protection locked="false" hidden="false"/>
    </xf>
    <xf numFmtId="175" fontId="50" fillId="20" borderId="0" xfId="0" applyFont="true" applyBorder="false" applyAlignment="false" applyProtection="true">
      <alignment horizontal="general" vertical="bottom" textRotation="0" wrapText="false" indent="0" shrinkToFit="false"/>
      <protection locked="true" hidden="true"/>
    </xf>
    <xf numFmtId="165" fontId="37" fillId="4" borderId="69"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1" fillId="4" borderId="56" xfId="0" applyFont="true" applyBorder="true" applyAlignment="true" applyProtection="true">
      <alignment horizontal="left" vertical="top" textRotation="0" wrapText="false" indent="0" shrinkToFit="false"/>
      <protection locked="true" hidden="true"/>
    </xf>
    <xf numFmtId="164" fontId="77" fillId="4" borderId="57" xfId="0" applyFont="true" applyBorder="true" applyAlignment="true" applyProtection="true">
      <alignment horizontal="left" vertical="top" textRotation="0" wrapText="false" indent="0" shrinkToFit="false"/>
      <protection locked="true" hidden="true"/>
    </xf>
    <xf numFmtId="164" fontId="112" fillId="4" borderId="57" xfId="0" applyFont="true" applyBorder="true" applyAlignment="true" applyProtection="true">
      <alignment horizontal="left" vertical="top" textRotation="0" wrapText="false" indent="0" shrinkToFit="false"/>
      <protection locked="true" hidden="true"/>
    </xf>
    <xf numFmtId="164" fontId="77" fillId="26" borderId="69" xfId="0" applyFont="true" applyBorder="true" applyAlignment="true" applyProtection="true">
      <alignment horizontal="left" vertical="top" textRotation="0" wrapText="false" indent="0" shrinkToFit="false"/>
      <protection locked="true" hidden="true"/>
    </xf>
    <xf numFmtId="164" fontId="71" fillId="4" borderId="38" xfId="0" applyFont="true" applyBorder="true" applyAlignment="true" applyProtection="true">
      <alignment horizontal="right" vertical="top" textRotation="0" wrapText="false" indent="0" shrinkToFit="false"/>
      <protection locked="true" hidden="true"/>
    </xf>
    <xf numFmtId="176" fontId="37" fillId="4" borderId="39" xfId="0" applyFont="true" applyBorder="true" applyAlignment="true" applyProtection="true">
      <alignment horizontal="right" vertical="top" textRotation="0" wrapText="false" indent="0" shrinkToFit="false"/>
      <protection locked="true" hidden="true"/>
    </xf>
    <xf numFmtId="164" fontId="37" fillId="4" borderId="39" xfId="0" applyFont="true" applyBorder="true" applyAlignment="true" applyProtection="true">
      <alignment horizontal="left" vertical="top" textRotation="0" wrapText="false" indent="0" shrinkToFit="false"/>
      <protection locked="true" hidden="true"/>
    </xf>
    <xf numFmtId="176" fontId="37" fillId="26" borderId="69" xfId="0" applyFont="true" applyBorder="true" applyAlignment="true" applyProtection="true">
      <alignment horizontal="right" vertical="top" textRotation="0" wrapText="false" indent="0" shrinkToFit="false"/>
      <protection locked="true" hidden="true"/>
    </xf>
    <xf numFmtId="164" fontId="71" fillId="4" borderId="93" xfId="0" applyFont="true" applyBorder="true" applyAlignment="true" applyProtection="true">
      <alignment horizontal="right" vertical="top" textRotation="0" wrapText="false" indent="0" shrinkToFit="false"/>
      <protection locked="true" hidden="true"/>
    </xf>
    <xf numFmtId="176" fontId="37" fillId="4" borderId="94" xfId="0" applyFont="true" applyBorder="true" applyAlignment="true" applyProtection="true">
      <alignment horizontal="right" vertical="top" textRotation="0" wrapText="false" indent="0" shrinkToFit="false"/>
      <protection locked="true" hidden="true"/>
    </xf>
    <xf numFmtId="164" fontId="37" fillId="4" borderId="94" xfId="0" applyFont="true" applyBorder="true" applyAlignment="true" applyProtection="true">
      <alignment horizontal="left" vertical="top" textRotation="0" wrapText="false" indent="0" shrinkToFit="false"/>
      <protection locked="true" hidden="true"/>
    </xf>
    <xf numFmtId="164" fontId="61" fillId="22" borderId="95" xfId="0" applyFont="true" applyBorder="true" applyAlignment="false" applyProtection="true">
      <alignment horizontal="general" vertical="bottom" textRotation="0" wrapText="false" indent="0" shrinkToFit="false"/>
      <protection locked="true" hidden="true"/>
    </xf>
    <xf numFmtId="172" fontId="37" fillId="3" borderId="96" xfId="0" applyFont="true" applyBorder="true" applyAlignment="true" applyProtection="true">
      <alignment horizontal="center" vertical="bottom" textRotation="0" wrapText="false" indent="0" shrinkToFit="false"/>
      <protection locked="false" hidden="false"/>
    </xf>
    <xf numFmtId="172" fontId="37" fillId="3" borderId="97" xfId="0" applyFont="true" applyBorder="true" applyAlignment="true" applyProtection="true">
      <alignment horizontal="center" vertical="bottom" textRotation="0" wrapText="false" indent="0" shrinkToFit="false"/>
      <protection locked="false" hidden="false"/>
    </xf>
    <xf numFmtId="164" fontId="71" fillId="4" borderId="8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9" xfId="0" applyFont="true" applyBorder="true" applyAlignment="true" applyProtection="true">
      <alignment horizontal="center" vertical="bottom" textRotation="0" wrapText="false" indent="0" shrinkToFit="false"/>
      <protection locked="true" hidden="true"/>
    </xf>
    <xf numFmtId="172" fontId="50" fillId="20" borderId="39"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61" fillId="22" borderId="98" xfId="0" applyFont="true" applyBorder="true" applyAlignment="false" applyProtection="true">
      <alignment horizontal="general" vertical="bottom" textRotation="0" wrapText="false" indent="0" shrinkToFit="false"/>
      <protection locked="true" hidden="true"/>
    </xf>
    <xf numFmtId="172" fontId="37" fillId="3" borderId="99" xfId="0" applyFont="true" applyBorder="true" applyAlignment="true" applyProtection="true">
      <alignment horizontal="center" vertical="bottom" textRotation="0" wrapText="false" indent="0" shrinkToFit="false"/>
      <protection locked="false" hidden="false"/>
    </xf>
    <xf numFmtId="172" fontId="37" fillId="3" borderId="51" xfId="0" applyFont="true" applyBorder="true" applyAlignment="true" applyProtection="true">
      <alignment horizontal="center" vertical="bottom" textRotation="0" wrapText="false" indent="0" shrinkToFit="false"/>
      <protection locked="false" hidden="false"/>
    </xf>
    <xf numFmtId="175" fontId="77"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6" borderId="69" xfId="0" applyFont="false" applyBorder="true" applyAlignment="false" applyProtection="true">
      <alignment horizontal="general" vertical="bottom" textRotation="0" wrapText="false" indent="0" shrinkToFit="false"/>
      <protection locked="true" hidden="true"/>
    </xf>
    <xf numFmtId="164" fontId="114" fillId="0" borderId="0" xfId="0" applyFont="true" applyBorder="false" applyAlignment="false" applyProtection="true">
      <alignment horizontal="general" vertical="bottom" textRotation="0" wrapText="false" indent="0" shrinkToFit="false"/>
      <protection locked="true" hidden="true"/>
    </xf>
    <xf numFmtId="174" fontId="114" fillId="20" borderId="56" xfId="0" applyFont="true" applyBorder="true" applyAlignment="false" applyProtection="true">
      <alignment horizontal="general" vertical="bottom" textRotation="0" wrapText="false" indent="0" shrinkToFit="false"/>
      <protection locked="true" hidden="true"/>
    </xf>
    <xf numFmtId="164" fontId="114" fillId="20" borderId="57" xfId="0" applyFont="true" applyBorder="true" applyAlignment="true" applyProtection="true">
      <alignment horizontal="center" vertical="bottom" textRotation="0" wrapText="false" indent="0" shrinkToFit="false"/>
      <protection locked="true" hidden="true"/>
    </xf>
    <xf numFmtId="164" fontId="71" fillId="20" borderId="60" xfId="0" applyFont="true" applyBorder="true" applyAlignment="false" applyProtection="true">
      <alignment horizontal="general" vertical="bottom" textRotation="0" wrapText="false" indent="0" shrinkToFit="false"/>
      <protection locked="true" hidden="true"/>
    </xf>
    <xf numFmtId="174" fontId="115" fillId="17" borderId="76" xfId="0" applyFont="true" applyBorder="true" applyAlignment="false" applyProtection="true">
      <alignment horizontal="general" vertical="bottom" textRotation="0" wrapText="false" indent="0" shrinkToFit="false"/>
      <protection locked="true" hidden="true"/>
    </xf>
    <xf numFmtId="174" fontId="116" fillId="17" borderId="76" xfId="0" applyFont="true" applyBorder="true" applyAlignment="false" applyProtection="true">
      <alignment horizontal="general" vertical="bottom" textRotation="0" wrapText="false" indent="0" shrinkToFit="false"/>
      <protection locked="true" hidden="true"/>
    </xf>
    <xf numFmtId="172" fontId="46" fillId="22" borderId="57" xfId="0" applyFont="true" applyBorder="true" applyAlignment="true" applyProtection="true">
      <alignment horizontal="right" vertical="bottom" textRotation="0" wrapText="false" indent="0" shrinkToFit="false"/>
      <protection locked="true" hidden="true"/>
    </xf>
    <xf numFmtId="164" fontId="71" fillId="17" borderId="0" xfId="0" applyFont="tru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71" fillId="4" borderId="77" xfId="0" applyFont="true" applyBorder="true" applyAlignment="false" applyProtection="true">
      <alignment horizontal="general" vertical="bottom" textRotation="0" wrapText="false" indent="0" shrinkToFit="false"/>
      <protection locked="true" hidden="true"/>
    </xf>
    <xf numFmtId="172" fontId="43" fillId="4" borderId="77" xfId="0" applyFont="true" applyBorder="true" applyAlignment="true" applyProtection="true">
      <alignment horizontal="left" vertical="bottom" textRotation="0" wrapText="false" indent="0" shrinkToFit="false"/>
      <protection locked="true" hidden="true"/>
    </xf>
    <xf numFmtId="172" fontId="43" fillId="4" borderId="100" xfId="0" applyFont="true" applyBorder="true" applyAlignment="true" applyProtection="true">
      <alignment horizontal="left" vertical="bottom" textRotation="0" wrapText="false" indent="0" shrinkToFit="false"/>
      <protection locked="true" hidden="true"/>
    </xf>
    <xf numFmtId="164" fontId="0" fillId="4" borderId="101" xfId="0" applyFont="false" applyBorder="true" applyAlignment="false" applyProtection="true">
      <alignment horizontal="general" vertical="bottom" textRotation="0" wrapText="false" indent="0" shrinkToFit="false"/>
      <protection locked="true" hidden="true"/>
    </xf>
    <xf numFmtId="164" fontId="37" fillId="4" borderId="77" xfId="0" applyFont="true" applyBorder="true" applyAlignment="true" applyProtection="true">
      <alignment horizontal="left" vertical="top" textRotation="0" wrapText="false" indent="0" shrinkToFit="false"/>
      <protection locked="true" hidden="true"/>
    </xf>
    <xf numFmtId="164" fontId="43" fillId="22" borderId="70" xfId="0" applyFont="true" applyBorder="true" applyAlignment="false" applyProtection="true">
      <alignment horizontal="general" vertical="bottom" textRotation="0" wrapText="false" indent="0" shrinkToFit="false"/>
      <protection locked="true" hidden="true"/>
    </xf>
    <xf numFmtId="174" fontId="37" fillId="22" borderId="60" xfId="0" applyFont="true" applyBorder="true" applyAlignment="true" applyProtection="true">
      <alignment horizontal="center" vertical="bottom" textRotation="0" wrapText="false" indent="0" shrinkToFit="false"/>
      <protection locked="true" hidden="true"/>
    </xf>
    <xf numFmtId="172" fontId="37" fillId="22" borderId="65" xfId="0" applyFont="true" applyBorder="true" applyAlignment="true" applyProtection="true">
      <alignment horizontal="center" vertical="bottom" textRotation="0" wrapText="false" indent="0" shrinkToFit="false"/>
      <protection locked="true" hidden="true"/>
    </xf>
    <xf numFmtId="164" fontId="37" fillId="17" borderId="38" xfId="0" applyFont="true" applyBorder="true" applyAlignment="true" applyProtection="true">
      <alignment horizontal="center" vertical="bottom" textRotation="0" wrapText="false" indent="0" shrinkToFit="false"/>
      <protection locked="true" hidden="true"/>
    </xf>
    <xf numFmtId="164" fontId="77" fillId="17" borderId="38" xfId="0" applyFont="true" applyBorder="true" applyAlignment="true" applyProtection="true">
      <alignment horizontal="center" vertical="bottom" textRotation="0" wrapText="false" indent="0" shrinkToFit="false"/>
      <protection locked="true" hidden="true"/>
    </xf>
    <xf numFmtId="172" fontId="50" fillId="22" borderId="0" xfId="0" applyFont="true" applyBorder="false" applyAlignment="false" applyProtection="true">
      <alignment horizontal="general" vertical="bottom" textRotation="0" wrapText="false" indent="0" shrinkToFit="false"/>
      <protection locked="true" hidden="true"/>
    </xf>
    <xf numFmtId="165" fontId="43" fillId="22" borderId="38" xfId="0" applyFont="true" applyBorder="true" applyAlignment="true" applyProtection="true">
      <alignment horizontal="center" vertical="bottom" textRotation="0" wrapText="false" indent="0" shrinkToFit="false"/>
      <protection locked="true" hidden="true"/>
    </xf>
    <xf numFmtId="165" fontId="43" fillId="17" borderId="39"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9" xfId="0" applyFont="true" applyBorder="true" applyAlignment="true" applyProtection="true">
      <alignment horizontal="center" vertical="bottom" textRotation="0" wrapText="false" indent="0" shrinkToFit="false"/>
      <protection locked="true" hidden="true"/>
    </xf>
    <xf numFmtId="164" fontId="71" fillId="22" borderId="0" xfId="0" applyFont="true" applyBorder="true" applyAlignment="true" applyProtection="true">
      <alignment horizontal="left" vertical="bottom" textRotation="0" wrapText="false" indent="0" shrinkToFit="false"/>
      <protection locked="true" hidden="true"/>
    </xf>
    <xf numFmtId="164" fontId="71" fillId="22" borderId="68" xfId="0" applyFont="true" applyBorder="true" applyAlignment="true" applyProtection="true">
      <alignment horizontal="left" vertical="bottom" textRotation="0" wrapText="false" indent="0" shrinkToFit="false"/>
      <protection locked="true" hidden="true"/>
    </xf>
    <xf numFmtId="164" fontId="71" fillId="26" borderId="82" xfId="0" applyFont="true" applyBorder="true" applyAlignment="true" applyProtection="true">
      <alignment horizontal="left" vertical="bottom" textRotation="0" wrapText="false" indent="0" shrinkToFit="false"/>
      <protection locked="true" hidden="true"/>
    </xf>
    <xf numFmtId="164" fontId="77" fillId="17" borderId="0" xfId="0" applyFont="true" applyBorder="false" applyAlignment="true" applyProtection="true">
      <alignment horizontal="left" vertical="bottom" textRotation="0" wrapText="false" indent="0" shrinkToFit="false"/>
      <protection locked="true" hidden="true"/>
    </xf>
    <xf numFmtId="164" fontId="71" fillId="22" borderId="70" xfId="0" applyFont="true" applyBorder="true" applyAlignment="true" applyProtection="true">
      <alignment horizontal="right" vertical="bottom" textRotation="0" wrapText="false" indent="0" shrinkToFit="false"/>
      <protection locked="true" hidden="true"/>
    </xf>
    <xf numFmtId="172" fontId="37" fillId="22" borderId="60" xfId="0" applyFont="true" applyBorder="true" applyAlignment="true" applyProtection="true">
      <alignment horizontal="center" vertical="bottom" textRotation="0" wrapText="false" indent="0" shrinkToFit="false"/>
      <protection locked="true" hidden="true"/>
    </xf>
    <xf numFmtId="175" fontId="116" fillId="17" borderId="0" xfId="0" applyFont="true" applyBorder="true" applyAlignment="true" applyProtection="true">
      <alignment horizontal="left" vertical="bottom" textRotation="0" wrapText="false" indent="0" shrinkToFit="false"/>
      <protection locked="true" hidden="true"/>
    </xf>
    <xf numFmtId="172" fontId="43" fillId="22" borderId="44" xfId="0" applyFont="true" applyBorder="true" applyAlignment="true" applyProtection="true">
      <alignment horizontal="center" vertical="bottom" textRotation="0" wrapText="false" indent="0" shrinkToFit="false"/>
      <protection locked="true" hidden="true"/>
    </xf>
    <xf numFmtId="175" fontId="114"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7" fillId="22" borderId="0" xfId="0" applyFont="true" applyBorder="true" applyAlignment="false" applyProtection="true">
      <alignment horizontal="general" vertical="bottom" textRotation="0" wrapText="false" indent="0" shrinkToFit="false"/>
      <protection locked="true" hidden="true"/>
    </xf>
    <xf numFmtId="164" fontId="117" fillId="22" borderId="42" xfId="0" applyFont="true" applyBorder="true" applyAlignment="false" applyProtection="true">
      <alignment horizontal="general" vertical="bottom" textRotation="0" wrapText="false" indent="0" shrinkToFit="false"/>
      <protection locked="true" hidden="true"/>
    </xf>
    <xf numFmtId="164" fontId="117" fillId="26" borderId="41" xfId="0" applyFont="true" applyBorder="true" applyAlignment="false" applyProtection="true">
      <alignment horizontal="general" vertical="bottom" textRotation="0" wrapText="false" indent="0" shrinkToFit="false"/>
      <protection locked="true" hidden="true"/>
    </xf>
    <xf numFmtId="164" fontId="77" fillId="17" borderId="0" xfId="0" applyFont="true" applyBorder="false" applyAlignment="false" applyProtection="true">
      <alignment horizontal="general" vertical="bottom" textRotation="0" wrapText="false" indent="0" shrinkToFit="false"/>
      <protection locked="true" hidden="true"/>
    </xf>
    <xf numFmtId="164" fontId="116" fillId="22" borderId="70" xfId="0" applyFont="true" applyBorder="true" applyAlignment="true" applyProtection="true">
      <alignment horizontal="center" vertical="bottom" textRotation="0" wrapText="false" indent="0" shrinkToFit="false"/>
      <protection locked="true" hidden="true"/>
    </xf>
    <xf numFmtId="175" fontId="116" fillId="22" borderId="102" xfId="0" applyFont="true" applyBorder="true" applyAlignment="true" applyProtection="true">
      <alignment horizontal="center" vertical="bottom" textRotation="0" wrapText="false" indent="0" shrinkToFit="false"/>
      <protection locked="true" hidden="true"/>
    </xf>
    <xf numFmtId="175" fontId="37" fillId="22" borderId="102" xfId="0" applyFont="true" applyBorder="true" applyAlignment="true" applyProtection="true">
      <alignment horizontal="center" vertical="bottom" textRotation="0" wrapText="false" indent="0" shrinkToFit="false"/>
      <protection locked="true" hidden="true"/>
    </xf>
    <xf numFmtId="175" fontId="37" fillId="22" borderId="39" xfId="0" applyFont="true" applyBorder="true" applyAlignment="true" applyProtection="true">
      <alignment horizontal="center" vertical="bottom" textRotation="0" wrapText="false" indent="0" shrinkToFit="false"/>
      <protection locked="true" hidden="true"/>
    </xf>
    <xf numFmtId="175" fontId="37" fillId="22" borderId="38" xfId="0" applyFont="true" applyBorder="true" applyAlignment="true" applyProtection="true">
      <alignment horizontal="center" vertical="bottom" textRotation="0" wrapText="false" indent="0" shrinkToFit="false"/>
      <protection locked="true" hidden="true"/>
    </xf>
    <xf numFmtId="175" fontId="111" fillId="22" borderId="57" xfId="0" applyFont="true" applyBorder="true" applyAlignment="true" applyProtection="true">
      <alignment horizontal="center" vertical="bottom" textRotation="0" wrapText="false" indent="0" shrinkToFit="false"/>
      <protection locked="true" hidden="true"/>
    </xf>
    <xf numFmtId="164" fontId="37" fillId="22" borderId="60" xfId="0" applyFont="true" applyBorder="true" applyAlignment="true" applyProtection="true">
      <alignment horizontal="center" vertical="bottom" textRotation="0" wrapText="false" indent="0" shrinkToFit="false"/>
      <protection locked="true" hidden="true"/>
    </xf>
    <xf numFmtId="164" fontId="37" fillId="22" borderId="44" xfId="0" applyFont="true" applyBorder="true" applyAlignment="true" applyProtection="true">
      <alignment horizontal="center" vertical="bottom" textRotation="0" wrapText="false" indent="0" shrinkToFit="false"/>
      <protection locked="true" hidden="true"/>
    </xf>
    <xf numFmtId="164" fontId="46" fillId="17" borderId="38" xfId="0" applyFont="true" applyBorder="true" applyAlignment="false" applyProtection="true">
      <alignment horizontal="general" vertical="bottom" textRotation="0" wrapText="false" indent="0" shrinkToFit="false"/>
      <protection locked="true" hidden="true"/>
    </xf>
    <xf numFmtId="164" fontId="46" fillId="17" borderId="39"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9" xfId="0" applyFont="true" applyBorder="true" applyAlignment="true" applyProtection="true">
      <alignment horizontal="center" vertical="bottom" textRotation="0" wrapText="false" indent="0" shrinkToFit="false"/>
      <protection locked="true" hidden="true"/>
    </xf>
    <xf numFmtId="164" fontId="46" fillId="17" borderId="103" xfId="0" applyFont="true" applyBorder="true" applyAlignment="true" applyProtection="true">
      <alignment horizontal="center" vertical="bottom" textRotation="0" wrapText="false" indent="0" shrinkToFit="false"/>
      <protection locked="true" hidden="true"/>
    </xf>
    <xf numFmtId="164" fontId="0" fillId="22" borderId="65" xfId="0" applyFont="true" applyBorder="true" applyAlignment="true" applyProtection="true">
      <alignment horizontal="center" vertical="bottom" textRotation="0" wrapText="false" indent="0" shrinkToFit="false"/>
      <protection locked="true" hidden="true"/>
    </xf>
    <xf numFmtId="164" fontId="37" fillId="22" borderId="65" xfId="0" applyFont="true" applyBorder="true" applyAlignment="true" applyProtection="true">
      <alignment horizontal="center" vertical="bottom" textRotation="0" wrapText="false" indent="0" shrinkToFit="false"/>
      <protection locked="true" hidden="true"/>
    </xf>
    <xf numFmtId="164" fontId="37" fillId="6" borderId="104" xfId="0" applyFont="true" applyBorder="true" applyAlignment="true" applyProtection="true">
      <alignment horizontal="general" vertical="bottom" textRotation="0" wrapText="false" indent="0" shrinkToFit="false"/>
      <protection locked="false" hidden="false"/>
    </xf>
    <xf numFmtId="172" fontId="37" fillId="6" borderId="102" xfId="0" applyFont="true" applyBorder="true" applyAlignment="true" applyProtection="true">
      <alignment horizontal="general" vertical="bottom" textRotation="0" wrapText="false" indent="0" shrinkToFit="false"/>
      <protection locked="false" hidden="false"/>
    </xf>
    <xf numFmtId="172" fontId="37" fillId="6" borderId="89" xfId="0" applyFont="true" applyBorder="true" applyAlignment="true" applyProtection="true">
      <alignment horizontal="general" vertical="bottom" textRotation="0" wrapText="false" indent="0" shrinkToFit="false"/>
      <protection locked="false" hidden="false"/>
    </xf>
    <xf numFmtId="174" fontId="37" fillId="17" borderId="89" xfId="0" applyFont="true" applyBorder="true" applyAlignment="true" applyProtection="true">
      <alignment horizontal="general" vertical="bottom" textRotation="0" wrapText="false" indent="0" shrinkToFit="false"/>
      <protection locked="true" hidden="true"/>
    </xf>
    <xf numFmtId="174" fontId="37" fillId="22" borderId="105" xfId="0" applyFont="true" applyBorder="true" applyAlignment="true" applyProtection="true">
      <alignment horizontal="general" vertical="bottom" textRotation="0" wrapText="false" indent="0" shrinkToFit="false"/>
      <protection locked="true" hidden="true"/>
    </xf>
    <xf numFmtId="174" fontId="50" fillId="20" borderId="65" xfId="0" applyFont="true" applyBorder="true" applyAlignment="true" applyProtection="true">
      <alignment horizontal="general" vertical="bottom" textRotation="0" wrapText="false" indent="0" shrinkToFit="false"/>
      <protection locked="true" hidden="true"/>
    </xf>
    <xf numFmtId="165" fontId="51" fillId="17" borderId="65" xfId="0" applyFont="true" applyBorder="true" applyAlignment="true" applyProtection="true">
      <alignment horizontal="center" vertical="bottom" textRotation="0" wrapText="false" indent="0" shrinkToFit="false"/>
      <protection locked="true" hidden="true"/>
    </xf>
    <xf numFmtId="165" fontId="46" fillId="22" borderId="65" xfId="0" applyFont="true" applyBorder="true" applyAlignment="true" applyProtection="true">
      <alignment horizontal="center" vertical="bottom" textRotation="0" wrapText="false" indent="0" shrinkToFit="false"/>
      <protection locked="true" hidden="true"/>
    </xf>
    <xf numFmtId="174" fontId="0" fillId="20" borderId="46" xfId="0" applyFont="false" applyBorder="true" applyAlignment="true" applyProtection="true">
      <alignment horizontal="general" vertical="bottom" textRotation="0" wrapText="false" indent="0" shrinkToFit="false"/>
      <protection locked="true" hidden="true"/>
    </xf>
    <xf numFmtId="164" fontId="37" fillId="20" borderId="106" xfId="0" applyFont="true" applyBorder="true" applyAlignment="true" applyProtection="true">
      <alignment horizontal="left" vertical="bottom" textRotation="0" wrapText="false" indent="0" shrinkToFit="false"/>
      <protection locked="true" hidden="true"/>
    </xf>
    <xf numFmtId="164" fontId="116" fillId="20" borderId="48" xfId="0" applyFont="true" applyBorder="true" applyAlignment="true" applyProtection="true">
      <alignment horizontal="right" vertical="bottom" textRotation="0" wrapText="false" indent="0" shrinkToFit="false"/>
      <protection locked="true" hidden="true"/>
    </xf>
    <xf numFmtId="174" fontId="116" fillId="20" borderId="48" xfId="0" applyFont="true" applyBorder="true" applyAlignment="true" applyProtection="true">
      <alignment horizontal="right" vertical="bottom" textRotation="0" wrapText="false" indent="0" shrinkToFit="false"/>
      <protection locked="true" hidden="true"/>
    </xf>
    <xf numFmtId="174" fontId="0" fillId="17" borderId="8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74" fontId="116" fillId="17" borderId="0" xfId="0" applyFont="true" applyBorder="false" applyAlignment="false" applyProtection="true">
      <alignment horizontal="general" vertical="bottom" textRotation="0" wrapText="false" indent="0" shrinkToFit="false"/>
      <protection locked="true" hidden="true"/>
    </xf>
    <xf numFmtId="164" fontId="117"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65" xfId="0" applyFont="false" applyBorder="true" applyAlignment="true" applyProtection="true">
      <alignment horizontal="center" vertical="bottom" textRotation="0" wrapText="false" indent="0" shrinkToFit="false"/>
      <protection locked="false" hidden="false"/>
    </xf>
    <xf numFmtId="164" fontId="71" fillId="6" borderId="65" xfId="0" applyFont="true" applyBorder="true" applyAlignment="false" applyProtection="true">
      <alignment horizontal="general" vertical="bottom" textRotation="0" wrapText="false" indent="0" shrinkToFit="false"/>
      <protection locked="false" hidden="false"/>
    </xf>
    <xf numFmtId="164" fontId="37" fillId="6" borderId="91" xfId="0" applyFont="true" applyBorder="true" applyAlignment="true" applyProtection="true">
      <alignment horizontal="general" vertical="bottom" textRotation="0" wrapText="false" indent="0" shrinkToFit="false"/>
      <protection locked="false" hidden="false"/>
    </xf>
    <xf numFmtId="172" fontId="37" fillId="6" borderId="48"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4" fontId="37" fillId="17" borderId="47" xfId="0" applyFont="true" applyBorder="true" applyAlignment="true" applyProtection="true">
      <alignment horizontal="general" vertical="bottom" textRotation="0" wrapText="false" indent="0" shrinkToFit="false"/>
      <protection locked="true" hidden="true"/>
    </xf>
    <xf numFmtId="174" fontId="37" fillId="22" borderId="93" xfId="0" applyFont="true" applyBorder="true" applyAlignment="true" applyProtection="true">
      <alignment horizontal="general" vertical="bottom" textRotation="0" wrapText="false" indent="0" shrinkToFit="false"/>
      <protection locked="true" hidden="true"/>
    </xf>
    <xf numFmtId="164" fontId="37" fillId="20" borderId="46" xfId="0" applyFont="true" applyBorder="true" applyAlignment="true" applyProtection="true">
      <alignment horizontal="left" vertical="bottom" textRotation="0" wrapText="false" indent="0" shrinkToFit="false"/>
      <protection locked="true" hidden="true"/>
    </xf>
    <xf numFmtId="174" fontId="0" fillId="17" borderId="83" xfId="0" applyFont="false" applyBorder="true" applyAlignment="false" applyProtection="true">
      <alignment horizontal="general" vertical="bottom" textRotation="0" wrapText="false" indent="0" shrinkToFit="false"/>
      <protection locked="true" hidden="true"/>
    </xf>
    <xf numFmtId="165" fontId="117" fillId="0" borderId="0" xfId="0" applyFont="true" applyBorder="false" applyAlignment="false" applyProtection="true">
      <alignment horizontal="general" vertical="bottom" textRotation="0" wrapText="false" indent="0" shrinkToFit="false"/>
      <protection locked="true" hidden="true"/>
    </xf>
    <xf numFmtId="174" fontId="37" fillId="22" borderId="45" xfId="0" applyFont="true" applyBorder="true" applyAlignment="true" applyProtection="true">
      <alignment horizontal="general" vertical="bottom" textRotation="0" wrapText="false" indent="0" shrinkToFit="false"/>
      <protection locked="true" hidden="true"/>
    </xf>
    <xf numFmtId="164" fontId="105" fillId="0" borderId="0" xfId="0" applyFont="true" applyBorder="true" applyAlignment="true" applyProtection="true">
      <alignment horizontal="center" vertical="center" textRotation="0" wrapText="false" indent="0" shrinkToFit="false"/>
      <protection locked="true" hidden="true"/>
    </xf>
    <xf numFmtId="164" fontId="0" fillId="20" borderId="46" xfId="0" applyFont="false" applyBorder="true" applyAlignment="true" applyProtection="false">
      <alignment horizontal="general" vertical="bottom" textRotation="0" wrapText="false" indent="0" shrinkToFit="false"/>
      <protection locked="true" hidden="false"/>
    </xf>
    <xf numFmtId="174" fontId="116" fillId="20" borderId="48" xfId="0" applyFont="true" applyBorder="true" applyAlignment="true" applyProtection="false">
      <alignment horizontal="right" vertical="bottom" textRotation="0" wrapText="false" indent="0" shrinkToFit="false"/>
      <protection locked="true" hidden="false"/>
    </xf>
    <xf numFmtId="174" fontId="50" fillId="20" borderId="93" xfId="0" applyFont="true" applyBorder="true" applyAlignment="true" applyProtection="true">
      <alignment horizontal="general" vertical="bottom" textRotation="0" wrapText="false" indent="0" shrinkToFit="false"/>
      <protection locked="true" hidden="true"/>
    </xf>
    <xf numFmtId="165" fontId="51" fillId="17" borderId="94" xfId="0" applyFont="true" applyBorder="true" applyAlignment="true" applyProtection="true">
      <alignment horizontal="center" vertical="bottom" textRotation="0" wrapText="false" indent="0" shrinkToFit="false"/>
      <protection locked="true" hidden="true"/>
    </xf>
    <xf numFmtId="174" fontId="50" fillId="20" borderId="105" xfId="0" applyFont="true" applyBorder="true" applyAlignment="true" applyProtection="true">
      <alignment horizontal="general" vertical="bottom" textRotation="0" wrapText="false" indent="0" shrinkToFit="false"/>
      <protection locked="true" hidden="true"/>
    </xf>
    <xf numFmtId="165" fontId="51" fillId="17" borderId="106"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98" xfId="0" applyFont="true" applyBorder="true" applyAlignment="true" applyProtection="true">
      <alignment horizontal="general" vertical="bottom" textRotation="0" wrapText="false" indent="0" shrinkToFit="false"/>
      <protection locked="false" hidden="false"/>
    </xf>
    <xf numFmtId="172" fontId="37" fillId="6" borderId="52" xfId="0" applyFont="true" applyBorder="true" applyAlignment="true" applyProtection="true">
      <alignment horizontal="general" vertical="bottom" textRotation="0" wrapText="false" indent="0" shrinkToFit="false"/>
      <protection locked="false" hidden="false"/>
    </xf>
    <xf numFmtId="172" fontId="37" fillId="6" borderId="51" xfId="0" applyFont="true" applyBorder="true" applyAlignment="true" applyProtection="true">
      <alignment horizontal="general" vertical="bottom" textRotation="0" wrapText="false" indent="0" shrinkToFit="false"/>
      <protection locked="false" hidden="false"/>
    </xf>
    <xf numFmtId="174" fontId="37" fillId="17" borderId="65" xfId="0" applyFont="true" applyBorder="true" applyAlignment="true" applyProtection="true">
      <alignment horizontal="general" vertical="bottom" textRotation="0" wrapText="false" indent="0" shrinkToFit="false"/>
      <protection locked="true" hidden="true"/>
    </xf>
    <xf numFmtId="174" fontId="37" fillId="17" borderId="51" xfId="0" applyFont="true" applyBorder="true" applyAlignment="true" applyProtection="true">
      <alignment horizontal="general" vertical="bottom" textRotation="0" wrapText="false" indent="0" shrinkToFit="false"/>
      <protection locked="true" hidden="true"/>
    </xf>
    <xf numFmtId="174" fontId="37" fillId="22" borderId="49" xfId="0" applyFont="true" applyBorder="true" applyAlignment="true" applyProtection="true">
      <alignment horizontal="general" vertical="bottom" textRotation="0" wrapText="false" indent="0" shrinkToFit="false"/>
      <protection locked="true" hidden="true"/>
    </xf>
    <xf numFmtId="174" fontId="50" fillId="20" borderId="56" xfId="0" applyFont="true" applyBorder="true" applyAlignment="true" applyProtection="true">
      <alignment horizontal="general" vertical="bottom" textRotation="0" wrapText="false" indent="0" shrinkToFit="false"/>
      <protection locked="true" hidden="true"/>
    </xf>
    <xf numFmtId="165" fontId="51" fillId="17" borderId="57" xfId="0" applyFont="true" applyBorder="true" applyAlignment="true" applyProtection="true">
      <alignment horizontal="center" vertical="bottom" textRotation="0" wrapText="false" indent="0" shrinkToFit="false"/>
      <protection locked="true" hidden="true"/>
    </xf>
    <xf numFmtId="174" fontId="0" fillId="20" borderId="50" xfId="0" applyFont="false" applyBorder="true" applyAlignment="true" applyProtection="true">
      <alignment horizontal="general" vertical="bottom" textRotation="0" wrapText="false" indent="0" shrinkToFit="false"/>
      <protection locked="true" hidden="true"/>
    </xf>
    <xf numFmtId="164" fontId="0" fillId="20" borderId="50" xfId="0" applyFont="false" applyBorder="true" applyAlignment="true" applyProtection="false">
      <alignment horizontal="general" vertical="bottom" textRotation="0" wrapText="false" indent="0" shrinkToFit="false"/>
      <protection locked="true" hidden="false"/>
    </xf>
    <xf numFmtId="164" fontId="116" fillId="20" borderId="52" xfId="0" applyFont="true" applyBorder="true" applyAlignment="true" applyProtection="true">
      <alignment horizontal="right" vertical="bottom" textRotation="0" wrapText="false" indent="0" shrinkToFit="false"/>
      <protection locked="true" hidden="true"/>
    </xf>
    <xf numFmtId="174" fontId="116" fillId="20" borderId="52" xfId="0" applyFont="true" applyBorder="true" applyAlignment="true" applyProtection="false">
      <alignment horizontal="right" vertical="bottom" textRotation="0" wrapText="false" indent="0" shrinkToFit="false"/>
      <protection locked="true" hidden="false"/>
    </xf>
    <xf numFmtId="164" fontId="117"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1" fillId="17" borderId="82" xfId="0" applyFont="true" applyBorder="true" applyAlignment="false" applyProtection="true">
      <alignment horizontal="general" vertical="bottom" textRotation="0" wrapText="false" indent="0" shrinkToFit="false"/>
      <protection locked="true" hidden="true"/>
    </xf>
    <xf numFmtId="164" fontId="0" fillId="17" borderId="39"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41" xfId="0" applyFont="false" applyBorder="true" applyAlignment="false" applyProtection="true">
      <alignment horizontal="general" vertical="bottom" textRotation="0" wrapText="false" indent="0" shrinkToFit="false"/>
      <protection locked="true" hidden="true"/>
    </xf>
    <xf numFmtId="174" fontId="0" fillId="17" borderId="42" xfId="0" applyFont="false" applyBorder="true" applyAlignment="false" applyProtection="true">
      <alignment horizontal="general" vertical="bottom" textRotation="0" wrapText="false" indent="0" shrinkToFit="false"/>
      <protection locked="true" hidden="true"/>
    </xf>
    <xf numFmtId="173" fontId="0" fillId="17" borderId="42" xfId="0" applyFont="false" applyBorder="true" applyAlignment="false" applyProtection="true">
      <alignment horizontal="general" vertical="bottom" textRotation="0" wrapText="false" indent="0" shrinkToFit="false"/>
      <protection locked="true" hidden="true"/>
    </xf>
    <xf numFmtId="172" fontId="0" fillId="17" borderId="42" xfId="0" applyFont="false" applyBorder="true" applyAlignment="false" applyProtection="true">
      <alignment horizontal="general" vertical="bottom" textRotation="0" wrapText="false" indent="0" shrinkToFit="false"/>
      <protection locked="true" hidden="true"/>
    </xf>
    <xf numFmtId="165" fontId="0" fillId="17" borderId="42"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65" fontId="0" fillId="17" borderId="44"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42" xfId="0" applyFont="true" applyBorder="true" applyAlignment="false" applyProtection="true">
      <alignment horizontal="general" vertical="bottom" textRotation="0" wrapText="false" indent="0" shrinkToFit="false"/>
      <protection locked="true" hidden="true"/>
    </xf>
    <xf numFmtId="172" fontId="44" fillId="4" borderId="74" xfId="0" applyFont="true" applyBorder="true" applyAlignment="true" applyProtection="true">
      <alignment horizontal="right" vertical="top" textRotation="0" wrapText="false" indent="0" shrinkToFit="false"/>
      <protection locked="true" hidden="true"/>
    </xf>
    <xf numFmtId="172" fontId="44" fillId="4" borderId="75" xfId="0" applyFont="true" applyBorder="true" applyAlignment="true" applyProtection="true">
      <alignment horizontal="left" vertical="top" textRotation="0" wrapText="false" indent="0" shrinkToFit="false"/>
      <protection locked="true" hidden="true"/>
    </xf>
    <xf numFmtId="172" fontId="71" fillId="4" borderId="67" xfId="0" applyFont="true" applyBorder="true" applyAlignment="true" applyProtection="true">
      <alignment horizontal="left" vertical="top" textRotation="0" wrapText="false" indent="0" shrinkToFit="false"/>
      <protection locked="true" hidden="true"/>
    </xf>
    <xf numFmtId="172" fontId="37" fillId="4" borderId="67" xfId="0" applyFont="true" applyBorder="true" applyAlignment="true" applyProtection="true">
      <alignment horizontal="center" vertical="top" textRotation="0" wrapText="false" indent="0" shrinkToFit="false"/>
      <protection locked="true" hidden="true"/>
    </xf>
    <xf numFmtId="164" fontId="122" fillId="4" borderId="78" xfId="0" applyFont="true" applyBorder="true" applyAlignment="true" applyProtection="true">
      <alignment horizontal="left" vertical="bottom" textRotation="0" wrapText="false" indent="0" shrinkToFit="false"/>
      <protection locked="true" hidden="true"/>
    </xf>
    <xf numFmtId="164" fontId="43" fillId="4" borderId="79" xfId="0" applyFont="true" applyBorder="true" applyAlignment="true" applyProtection="true">
      <alignment horizontal="right" vertical="top" textRotation="0" wrapText="false" indent="0" shrinkToFit="false"/>
      <protection locked="true" hidden="true"/>
    </xf>
    <xf numFmtId="164" fontId="123" fillId="4" borderId="80" xfId="0" applyFont="true" applyBorder="true" applyAlignment="true" applyProtection="true">
      <alignment horizontal="center" vertical="top" textRotation="0" wrapText="false" indent="0" shrinkToFit="false"/>
      <protection locked="true" hidden="tru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4" fillId="24" borderId="0" xfId="0" applyFont="true" applyBorder="false" applyAlignment="true" applyProtection="true">
      <alignment horizontal="right" vertical="bottom" textRotation="0" wrapText="false" indent="0" shrinkToFit="false"/>
      <protection locked="false" hidden="false"/>
    </xf>
    <xf numFmtId="164" fontId="47" fillId="22" borderId="28" xfId="0" applyFont="true" applyBorder="true" applyAlignment="true" applyProtection="false">
      <alignment horizontal="center" vertical="bottom" textRotation="0" wrapText="false" indent="0" shrinkToFit="false"/>
      <protection locked="true" hidden="false"/>
    </xf>
    <xf numFmtId="164" fontId="125" fillId="22" borderId="107"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108"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42" fillId="22" borderId="29"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109" xfId="0" applyFont="true" applyBorder="true" applyAlignment="true" applyProtection="false">
      <alignment horizontal="left" vertical="bottom" textRotation="0" wrapText="false" indent="0" shrinkToFit="false"/>
      <protection locked="true" hidden="false"/>
    </xf>
    <xf numFmtId="164" fontId="42" fillId="22" borderId="109" xfId="0" applyFont="true" applyBorder="true" applyAlignment="true" applyProtection="false">
      <alignment horizontal="center" vertical="bottom" textRotation="0" wrapText="false" indent="0" shrinkToFit="false"/>
      <protection locked="true" hidden="false"/>
    </xf>
    <xf numFmtId="164" fontId="19" fillId="22" borderId="65" xfId="0" applyFont="true" applyBorder="true" applyAlignment="true" applyProtection="false">
      <alignment horizontal="left" vertical="bottom" textRotation="0" wrapText="false" indent="0" shrinkToFit="false"/>
      <protection locked="true" hidden="false"/>
    </xf>
    <xf numFmtId="164" fontId="56" fillId="22" borderId="65" xfId="0" applyFont="true" applyBorder="true" applyAlignment="true" applyProtection="false">
      <alignment horizontal="right" vertical="bottom" textRotation="0" wrapText="false" indent="0" shrinkToFit="false"/>
      <protection locked="true" hidden="false"/>
    </xf>
    <xf numFmtId="164" fontId="58" fillId="22" borderId="65" xfId="0" applyFont="true" applyBorder="true" applyAlignment="true" applyProtection="false">
      <alignment horizontal="left" vertical="bottom" textRotation="0" wrapText="false" indent="0" shrinkToFit="false"/>
      <protection locked="true" hidden="false"/>
    </xf>
    <xf numFmtId="164" fontId="59" fillId="0" borderId="18"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true" applyAlignment="false" applyProtection="false">
      <alignment horizontal="general" vertical="bottom" textRotation="0" wrapText="false" indent="0" shrinkToFit="false"/>
      <protection locked="true" hidden="false"/>
    </xf>
    <xf numFmtId="164" fontId="0" fillId="11" borderId="38" xfId="0" applyFont="true" applyBorder="true" applyAlignment="false" applyProtection="false">
      <alignment horizontal="general" vertical="bottom" textRotation="0" wrapText="false" indent="0" shrinkToFit="false"/>
      <protection locked="true" hidden="false"/>
    </xf>
    <xf numFmtId="164" fontId="0" fillId="11" borderId="103" xfId="0" applyFont="false" applyBorder="true" applyAlignment="false" applyProtection="false">
      <alignment horizontal="general" vertical="bottom" textRotation="0" wrapText="false" indent="0" shrinkToFit="false"/>
      <protection locked="true" hidden="false"/>
    </xf>
    <xf numFmtId="164" fontId="0" fillId="11" borderId="39" xfId="0" applyFont="true" applyBorder="true" applyAlignment="false" applyProtection="false">
      <alignment horizontal="general" vertical="bottom" textRotation="0" wrapText="false" indent="0" shrinkToFit="false"/>
      <protection locked="true" hidden="false"/>
    </xf>
    <xf numFmtId="164" fontId="0" fillId="22" borderId="38" xfId="0" applyFont="tru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22" borderId="103" xfId="0" applyFont="false" applyBorder="true" applyAlignment="false" applyProtection="false">
      <alignment horizontal="general" vertical="bottom" textRotation="0" wrapText="false" indent="0" shrinkToFit="false"/>
      <protection locked="true" hidden="false"/>
    </xf>
    <xf numFmtId="164" fontId="0" fillId="22" borderId="8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83" xfId="0" applyFont="false" applyBorder="true" applyAlignment="false" applyProtection="false">
      <alignment horizontal="general" vertical="bottom" textRotation="0" wrapText="false" indent="0" shrinkToFit="false"/>
      <protection locked="true" hidden="false"/>
    </xf>
    <xf numFmtId="164" fontId="0" fillId="22" borderId="41" xfId="0" applyFont="true" applyBorder="true" applyAlignment="false" applyProtection="false">
      <alignment horizontal="general" vertical="bottom" textRotation="0" wrapText="false" indent="0" shrinkToFit="false"/>
      <protection locked="true" hidden="false"/>
    </xf>
    <xf numFmtId="164" fontId="0" fillId="22" borderId="42" xfId="0" applyFont="false" applyBorder="true" applyAlignment="false" applyProtection="false">
      <alignment horizontal="general" vertical="bottom" textRotation="0" wrapText="false" indent="0" shrinkToFit="false"/>
      <protection locked="true" hidden="false"/>
    </xf>
    <xf numFmtId="164" fontId="0" fillId="22" borderId="44" xfId="0" applyFont="false" applyBorder="true" applyAlignment="false" applyProtection="false">
      <alignment horizontal="general" vertical="bottom" textRotation="0" wrapText="false" indent="0" shrinkToFit="false"/>
      <protection locked="true" hidden="false"/>
    </xf>
    <xf numFmtId="164" fontId="0" fillId="11" borderId="65" xfId="0" applyFont="true" applyBorder="true" applyAlignment="false" applyProtection="false">
      <alignment horizontal="general" vertical="bottom" textRotation="0" wrapText="false" indent="0" shrinkToFit="false"/>
      <protection locked="true" hidden="false"/>
    </xf>
    <xf numFmtId="164" fontId="0" fillId="22" borderId="40" xfId="0" applyFont="true" applyBorder="true" applyAlignment="false" applyProtection="false">
      <alignment horizontal="general" vertical="bottom" textRotation="0" wrapText="false" indent="0" shrinkToFit="false"/>
      <protection locked="true" hidden="false"/>
    </xf>
    <xf numFmtId="164" fontId="0" fillId="22" borderId="43" xfId="0" applyFont="false" applyBorder="true" applyAlignment="false" applyProtection="false">
      <alignment horizontal="general" vertical="bottom" textRotation="0" wrapText="false" indent="0" shrinkToFit="false"/>
      <protection locked="true" hidden="false"/>
    </xf>
    <xf numFmtId="164" fontId="0" fillId="22" borderId="110" xfId="0" applyFont="true" applyBorder="true" applyAlignment="false" applyProtection="false">
      <alignment horizontal="general" vertical="bottom" textRotation="0" wrapText="false" indent="0" shrinkToFit="false"/>
      <protection locked="true" hidden="false"/>
    </xf>
    <xf numFmtId="164" fontId="37" fillId="22" borderId="43" xfId="0" applyFont="true" applyBorder="true" applyAlignment="false" applyProtection="false">
      <alignment horizontal="general" vertical="bottom" textRotation="0" wrapText="false" indent="0" shrinkToFit="false"/>
      <protection locked="true" hidden="false"/>
    </xf>
    <xf numFmtId="164" fontId="60" fillId="22" borderId="65" xfId="0" applyFont="true" applyBorder="true" applyAlignment="true" applyProtection="false">
      <alignment horizontal="right" vertical="bottom" textRotation="0" wrapText="false" indent="0" shrinkToFit="false"/>
      <protection locked="true" hidden="false"/>
    </xf>
    <xf numFmtId="164" fontId="19" fillId="22" borderId="40" xfId="0" applyFont="true" applyBorder="true" applyAlignment="true" applyProtection="false">
      <alignment horizontal="left" vertical="bottom" textRotation="0" wrapText="false" indent="0" shrinkToFit="false"/>
      <protection locked="true" hidden="false"/>
    </xf>
    <xf numFmtId="164" fontId="56" fillId="22" borderId="40" xfId="0" applyFont="true" applyBorder="true" applyAlignment="true" applyProtection="false">
      <alignment horizontal="right" vertical="bottom" textRotation="0" wrapText="false" indent="0" shrinkToFit="false"/>
      <protection locked="true" hidden="false"/>
    </xf>
    <xf numFmtId="164" fontId="19" fillId="22" borderId="111" xfId="0" applyFont="true" applyBorder="true" applyAlignment="true" applyProtection="false">
      <alignment horizontal="left" vertical="bottom" textRotation="0" wrapText="false" indent="0" shrinkToFit="false"/>
      <protection locked="true" hidden="false"/>
    </xf>
    <xf numFmtId="164" fontId="56" fillId="22" borderId="110" xfId="0" applyFont="true" applyBorder="true" applyAlignment="true" applyProtection="false">
      <alignment horizontal="right" vertical="bottom" textRotation="0" wrapText="false" indent="0" shrinkToFit="false"/>
      <protection locked="true" hidden="false"/>
    </xf>
    <xf numFmtId="164" fontId="19" fillId="22" borderId="43" xfId="0" applyFont="true" applyBorder="true" applyAlignment="true" applyProtection="false">
      <alignment horizontal="left" vertical="bottom" textRotation="0" wrapText="false" indent="0" shrinkToFit="false"/>
      <protection locked="true" hidden="false"/>
    </xf>
    <xf numFmtId="164" fontId="56" fillId="22" borderId="43" xfId="0" applyFont="true" applyBorder="true" applyAlignment="true" applyProtection="false">
      <alignment horizontal="right" vertical="bottom" textRotation="0" wrapText="false" indent="0" shrinkToFit="false"/>
      <protection locked="true" hidden="false"/>
    </xf>
    <xf numFmtId="164" fontId="19" fillId="22" borderId="65" xfId="0" applyFont="true" applyBorder="true" applyAlignment="true" applyProtection="false">
      <alignment horizontal="left" vertical="top" textRotation="0" wrapText="false" indent="0" shrinkToFit="false"/>
      <protection locked="true" hidden="false"/>
    </xf>
    <xf numFmtId="167" fontId="19" fillId="22" borderId="65" xfId="0" applyFont="true" applyBorder="true" applyAlignment="true" applyProtection="false">
      <alignment horizontal="left" vertical="bottom" textRotation="0" wrapText="false" indent="0" shrinkToFit="false"/>
      <protection locked="true" hidden="false"/>
    </xf>
    <xf numFmtId="164" fontId="47" fillId="22" borderId="28" xfId="0" applyFont="true" applyBorder="true" applyAlignment="true" applyProtection="false">
      <alignment horizontal="left" vertical="bottom" textRotation="0" wrapText="false" indent="0" shrinkToFit="false"/>
      <protection locked="true" hidden="false"/>
    </xf>
    <xf numFmtId="164" fontId="53" fillId="22" borderId="28" xfId="0" applyFont="true" applyBorder="true" applyAlignment="true" applyProtection="false">
      <alignment horizontal="general" vertical="bottom" textRotation="0" wrapText="false" indent="0" shrinkToFit="false"/>
      <protection locked="true" hidden="false"/>
    </xf>
    <xf numFmtId="164" fontId="111" fillId="22" borderId="28" xfId="0" applyFont="true" applyBorder="true" applyAlignment="true" applyProtection="false">
      <alignment horizontal="left" vertical="bottom" textRotation="0" wrapText="false" indent="0" shrinkToFit="false"/>
      <protection locked="true" hidden="false"/>
    </xf>
    <xf numFmtId="164" fontId="111" fillId="22" borderId="108" xfId="0" applyFont="true" applyBorder="true" applyAlignment="true" applyProtection="false">
      <alignment horizontal="left" vertical="bottom" textRotation="0" wrapText="false" indent="0" shrinkToFit="false"/>
      <protection locked="true" hidden="false"/>
    </xf>
    <xf numFmtId="164" fontId="53" fillId="22" borderId="108"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BM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41862</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14.7105263157895</v>
      </c>
      <c r="M5" s="323"/>
      <c r="N5" s="324" t="s">
        <v>626</v>
      </c>
      <c r="O5" s="325" t="n">
        <v>14</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80</v>
      </c>
      <c r="C7" s="337" t="n">
        <v>20</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10.6153846153846</v>
      </c>
      <c r="O8" s="354" t="n">
        <f aca="false">IF(ISERROR(AVERAGE(J23:J82)),"      -",AVERAGE(J23:J82))</f>
        <v>1.38461538461538</v>
      </c>
      <c r="P8" s="355"/>
      <c r="Q8" s="280"/>
      <c r="R8" s="280"/>
      <c r="S8" s="280"/>
      <c r="T8" s="280"/>
      <c r="U8" s="280"/>
      <c r="V8" s="280"/>
      <c r="W8" s="292"/>
      <c r="X8" s="293"/>
    </row>
    <row r="9" customFormat="false" ht="13.5" hidden="false" customHeight="false" outlineLevel="0" collapsed="false">
      <c r="A9" s="313" t="s">
        <v>2635</v>
      </c>
      <c r="B9" s="356" t="n">
        <v>12</v>
      </c>
      <c r="C9" s="357" t="n">
        <v>1</v>
      </c>
      <c r="D9" s="358"/>
      <c r="E9" s="358"/>
      <c r="F9" s="359" t="n">
        <f aca="false">($B9*$B$7+$C9*$C$7)/100</f>
        <v>9.8</v>
      </c>
      <c r="G9" s="360"/>
      <c r="H9" s="361"/>
      <c r="I9" s="362"/>
      <c r="J9" s="363"/>
      <c r="K9" s="343"/>
      <c r="L9" s="364"/>
      <c r="M9" s="353" t="s">
        <v>2636</v>
      </c>
      <c r="N9" s="354" t="n">
        <f aca="false">IF(ISERROR(STDEVP(I23:I82)),"     -",STDEVP(I23:I82))</f>
        <v>6.27005657609687</v>
      </c>
      <c r="O9" s="354" t="n">
        <f aca="false">IF(ISERROR(STDEVP(J23:J82)),"      -",STDEVP(J23:J82))</f>
        <v>1.00295421618502</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5</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4</v>
      </c>
      <c r="L13" s="386"/>
      <c r="M13" s="397" t="s">
        <v>2648</v>
      </c>
      <c r="N13" s="398" t="n">
        <f aca="false">COUNTIF(F23:F82,"&gt;0")</f>
        <v>13</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13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4</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2</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11.535</v>
      </c>
      <c r="C20" s="436" t="n">
        <f aca="false">SUM(C23:C82)</f>
        <v>0.56</v>
      </c>
      <c r="D20" s="437"/>
      <c r="E20" s="438" t="s">
        <v>2660</v>
      </c>
      <c r="F20" s="439" t="n">
        <f aca="false">($B20*$B$7+$C20*$C$7)/100</f>
        <v>9.34</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9.228</v>
      </c>
      <c r="C21" s="449" t="n">
        <f aca="false">C20*C7/100</f>
        <v>0.112</v>
      </c>
      <c r="D21" s="381" t="str">
        <f aca="false">IF(F21=0,"",IF((ABS(F21-F19))&gt;(0.2*F21),CONCATENATE(" rec. par taxa (",F21," %) supérieur à 20 % !"),""))</f>
        <v> rec. par taxa (9,34 %) supérieur à 20 % !</v>
      </c>
      <c r="E21" s="450" t="str">
        <f aca="false">IF(F21=0,"",IF((ABS(F21-F19))&gt;(0.2*F21),CONCATENATE("ATTENTION : écart entre rec. par grp (",F19," %) ","et",""),""))</f>
        <v>ATTENTION : écart entre rec. par grp (0 %) et</v>
      </c>
      <c r="F21" s="451" t="n">
        <f aca="false">B21+C21</f>
        <v>9.34</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1799</v>
      </c>
      <c r="B23" s="475" t="n">
        <v>0.01</v>
      </c>
      <c r="C23" s="476"/>
      <c r="D23" s="477" t="str">
        <f aca="false">IF(ISERROR(VLOOKUP($A23,'liste reference'!$A$7:$D$904,2,0)),IF(ISERROR(VLOOKUP($A23,'liste reference'!$B$7:$D$904,1,0)),"",VLOOKUP($A23,'liste reference'!$B$7:$D$904,1,0)),VLOOKUP($A23,'liste reference'!$A$7:$D$904,2,0))</f>
        <v>Carum verticillatum</v>
      </c>
      <c r="E23" s="477" t="e">
        <f aca="false">IF(D23="",0,VLOOKUP(D23,D$22:D22,1,0))</f>
        <v>#N/A</v>
      </c>
      <c r="F23" s="478" t="n">
        <f aca="false">($B23*$B$7+$C23*$C$7)/100</f>
        <v>0.008</v>
      </c>
      <c r="G23" s="479" t="str">
        <f aca="false">IF(A23="","",IF(ISERROR(VLOOKUP($A23,'liste reference'!$A$7:$P$904,13,0)),IF(ISERROR(VLOOKUP($A23,'liste reference'!$B$7:$P$904,12,0)),"    -",VLOOKUP($A23,'liste reference'!$B$7:$P$904,12,0)),VLOOKUP($A23,'liste reference'!$A$7:$P$904,13,0)))</f>
        <v>PHe</v>
      </c>
      <c r="H23" s="480" t="n">
        <f aca="false">IF(A23="","x",IF(ISERROR(VLOOKUP($A23,'liste reference'!$A$8:$P$904,14,0)),IF(ISERROR(VLOOKUP($A23,'liste reference'!$B$8:$P$904,13,0)),"x",VLOOKUP($A23,'liste reference'!$B$8:$P$904,13,0)),VLOOKUP($A23,'liste reference'!$A$8:$P$904,14,0)))</f>
        <v>8</v>
      </c>
      <c r="I23" s="481" t="n">
        <f aca="false">IF(ISNUMBER(H23),IF(ISERROR(VLOOKUP($A23,'liste reference'!$A$7:$P$904,3,0)),IF(ISERROR(VLOOKUP($A23,'liste reference'!$B$7:$P$904,2,0)),"",VLOOKUP($A23,'liste reference'!$B$7:$P$904,2,0)),VLOOKUP($A23,'liste reference'!$A$7:$P$904,3,0)),"")</f>
        <v>0</v>
      </c>
      <c r="J23" s="481" t="n">
        <f aca="false">IF(ISNUMBER(H23),IF(ISERROR(VLOOKUP($A23,'liste reference'!$A$7:$P$904,4,0)),IF(ISERROR(VLOOKUP($A23,'liste reference'!$B$7:$P$904,3,0)),"",VLOOKUP($A23,'liste reference'!$B$7:$P$904,3,0)),VLOOKUP($A23,'liste reference'!$A$7:$P$904,4,0)),"")</f>
        <v>0</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Carum verticillatum</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1979</v>
      </c>
      <c r="Q23" s="486" t="n">
        <f aca="false">IF(ISTEXT(H23),"",(B23*$B$7/100)+(C23*$C$7/100))</f>
        <v>0.008</v>
      </c>
      <c r="R23" s="487" t="n">
        <f aca="false">IF(OR(ISTEXT(H23),Q23=0),"",IF(Q23&lt;0.1,1,IF(Q23&lt;1,2,IF(Q23&lt;10,3,IF(Q23&lt;50,4,IF(Q23&gt;=50,5,""))))))</f>
        <v>1</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CAUVER</v>
      </c>
      <c r="Z23" s="280" t="n">
        <f aca="false">IF(ISERROR(MATCH(A23,'liste reference'!$A$8:$A$904,0)),IF(ISERROR(MATCH(A23,'liste reference'!$B$8:$B$904,0)),"",(MATCH(A23,'liste reference'!$B$8:$B$904,0))),(MATCH(A23,'liste reference'!$A$8:$A$904,0)))</f>
        <v>548</v>
      </c>
      <c r="AA23" s="491"/>
      <c r="AB23" s="492"/>
      <c r="AC23" s="492"/>
      <c r="BB23" s="280" t="n">
        <f aca="false">IF(A23="","",1)</f>
        <v>1</v>
      </c>
    </row>
    <row r="24" customFormat="false" ht="12.75" hidden="false" customHeight="false" outlineLevel="0" collapsed="false">
      <c r="A24" s="493" t="s">
        <v>1765</v>
      </c>
      <c r="B24" s="494" t="n">
        <v>0.01</v>
      </c>
      <c r="C24" s="495"/>
      <c r="D24" s="477" t="str">
        <f aca="false">IF(ISERROR(VLOOKUP($A24,'liste reference'!$A$7:$D$904,2,0)),IF(ISERROR(VLOOKUP($A24,'liste reference'!$B$7:$D$904,1,0)),"",VLOOKUP($A24,'liste reference'!$B$7:$D$904,1,0)),VLOOKUP($A24,'liste reference'!$A$7:$D$904,2,0))</f>
        <v>Caltha palustris</v>
      </c>
      <c r="E24" s="496" t="e">
        <f aca="false">IF(D24="",0,VLOOKUP(D24,D$22:D23,1,0))</f>
        <v>#N/A</v>
      </c>
      <c r="F24" s="497" t="n">
        <f aca="false">($B24*$B$7+$C24*$C$7)/100</f>
        <v>0.008</v>
      </c>
      <c r="G24" s="479" t="str">
        <f aca="false">IF(A24="","",IF(ISERROR(VLOOKUP($A24,'liste reference'!$A$7:$P$904,13,0)),IF(ISERROR(VLOOKUP($A24,'liste reference'!$B$7:$P$904,12,0)),"    -",VLOOKUP($A24,'liste reference'!$B$7:$P$904,12,0)),VLOOKUP($A24,'liste reference'!$A$7:$P$904,13,0)))</f>
        <v>PHe</v>
      </c>
      <c r="H24" s="480" t="n">
        <f aca="false">IF(A24="","x",IF(ISERROR(VLOOKUP($A24,'liste reference'!$A$8:$P$904,14,0)),IF(ISERROR(VLOOKUP($A24,'liste reference'!$B$8:$P$904,13,0)),"x",VLOOKUP($A24,'liste reference'!$B$8:$P$904,13,0)),VLOOKUP($A24,'liste reference'!$A$8:$P$904,14,0)))</f>
        <v>8</v>
      </c>
      <c r="I24" s="481" t="n">
        <f aca="false">IF(ISNUMBER(H24),IF(ISERROR(VLOOKUP($A24,'liste reference'!$A$7:$P$904,3,0)),IF(ISERROR(VLOOKUP($A24,'liste reference'!$B$7:$P$904,2,0)),"",VLOOKUP($A24,'liste reference'!$B$7:$P$904,2,0)),VLOOKUP($A24,'liste reference'!$A$7:$P$904,3,0)),"")</f>
        <v>0</v>
      </c>
      <c r="J24" s="481" t="n">
        <f aca="false">IF(ISNUMBER(H24),IF(ISERROR(VLOOKUP($A24,'liste reference'!$A$7:$P$904,4,0)),IF(ISERROR(VLOOKUP($A24,'liste reference'!$B$7:$P$904,3,0)),"",VLOOKUP($A24,'liste reference'!$B$7:$P$904,3,0)),VLOOKUP($A24,'liste reference'!$A$7:$P$904,4,0)),"")</f>
        <v>0</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Caltha palustris</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1893</v>
      </c>
      <c r="Q24" s="486" t="n">
        <f aca="false">IF(ISTEXT(H24),"",(B24*$B$7/100)+(C24*$C$7/100))</f>
        <v>0.008</v>
      </c>
      <c r="R24" s="487" t="n">
        <f aca="false">IF(OR(ISTEXT(H24),Q24=0),"",IF(Q24&lt;0.1,1,IF(Q24&lt;1,2,IF(Q24&lt;10,3,IF(Q24&lt;50,4,IF(Q24&gt;=50,5,""))))))</f>
        <v>1</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CAHPAL</v>
      </c>
      <c r="Z24" s="280" t="n">
        <f aca="false">IF(ISERROR(MATCH(A24,'liste reference'!$A$8:$A$904,0)),IF(ISERROR(MATCH(A24,'liste reference'!$B$8:$B$904,0)),"",(MATCH(A24,'liste reference'!$B$8:$B$904,0))),(MATCH(A24,'liste reference'!$A$8:$A$904,0)))</f>
        <v>534</v>
      </c>
      <c r="AA24" s="491"/>
      <c r="AB24" s="492"/>
      <c r="AC24" s="492"/>
      <c r="BB24" s="280" t="n">
        <f aca="false">IF(A24="","",1)</f>
        <v>1</v>
      </c>
    </row>
    <row r="25" customFormat="false" ht="12.75" hidden="false" customHeight="false" outlineLevel="0" collapsed="false">
      <c r="A25" s="493" t="s">
        <v>626</v>
      </c>
      <c r="B25" s="494" t="n">
        <v>1.32</v>
      </c>
      <c r="C25" s="495"/>
      <c r="D25" s="477" t="str">
        <f aca="false">IF(ISERROR(VLOOKUP($A25,'liste reference'!$A$7:$D$904,2,0)),IF(ISERROR(VLOOKUP($A25,'liste reference'!$B$7:$D$904,1,0)),"",VLOOKUP($A25,'liste reference'!$B$7:$D$904,1,0)),VLOOKUP($A25,'liste reference'!$A$7:$D$904,2,0))</f>
        <v>Scapania undulata</v>
      </c>
      <c r="E25" s="496" t="e">
        <f aca="false">IF(D25="",0,VLOOKUP(D25,D$22:D24,1,0))</f>
        <v>#N/A</v>
      </c>
      <c r="F25" s="497" t="n">
        <f aca="false">($B25*$B$7+$C25*$C$7)/100</f>
        <v>1.056</v>
      </c>
      <c r="G25" s="479" t="str">
        <f aca="false">IF(A25="","",IF(ISERROR(VLOOKUP($A25,'liste reference'!$A$7:$P$904,13,0)),IF(ISERROR(VLOOKUP($A25,'liste reference'!$B$7:$P$904,12,0)),"    -",VLOOKUP($A25,'liste reference'!$B$7:$P$904,12,0)),VLOOKUP($A25,'liste reference'!$A$7:$P$904,13,0)))</f>
        <v>BRh</v>
      </c>
      <c r="H25" s="480" t="n">
        <f aca="false">IF(A25="","x",IF(ISERROR(VLOOKUP($A25,'liste reference'!$A$8:$P$904,14,0)),IF(ISERROR(VLOOKUP($A25,'liste reference'!$B$8:$P$904,13,0)),"x",VLOOKUP($A25,'liste reference'!$B$8:$P$904,13,0)),VLOOKUP($A25,'liste reference'!$A$8:$P$904,14,0)))</f>
        <v>4</v>
      </c>
      <c r="I25" s="481" t="n">
        <f aca="false">IF(ISNUMBER(H25),IF(ISERROR(VLOOKUP($A25,'liste reference'!$A$7:$P$904,3,0)),IF(ISERROR(VLOOKUP($A25,'liste reference'!$B$7:$P$904,2,0)),"",VLOOKUP($A25,'liste reference'!$B$7:$P$904,2,0)),VLOOKUP($A25,'liste reference'!$A$7:$P$904,3,0)),"")</f>
        <v>17</v>
      </c>
      <c r="J25" s="481" t="n">
        <f aca="false">IF(ISNUMBER(H25),IF(ISERROR(VLOOKUP($A25,'liste reference'!$A$7:$P$904,4,0)),IF(ISERROR(VLOOKUP($A25,'liste reference'!$B$7:$P$904,3,0)),"",VLOOKUP($A25,'liste reference'!$B$7:$P$904,3,0)),VLOOKUP($A25,'liste reference'!$A$7:$P$904,4,0)),"")</f>
        <v>3</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Scapania undulata</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1213</v>
      </c>
      <c r="Q25" s="486" t="n">
        <f aca="false">IF(ISTEXT(H25),"",(B25*$B$7/100)+(C25*$C$7/100))</f>
        <v>1.056</v>
      </c>
      <c r="R25" s="487" t="n">
        <f aca="false">IF(OR(ISTEXT(H25),Q25=0),"",IF(Q25&lt;0.1,1,IF(Q25&lt;1,2,IF(Q25&lt;10,3,IF(Q25&lt;50,4,IF(Q25&gt;=50,5,""))))))</f>
        <v>3</v>
      </c>
      <c r="S25" s="487" t="n">
        <f aca="false">IF(ISERROR(R25*I25),0,R25*I25)</f>
        <v>51</v>
      </c>
      <c r="T25" s="487" t="n">
        <f aca="false">IF(ISERROR(R25*I25*J25),0,R25*I25*J25)</f>
        <v>153</v>
      </c>
      <c r="U25" s="499" t="n">
        <f aca="false">IF(ISERROR(R25*J25),0,R25*J25)</f>
        <v>9</v>
      </c>
      <c r="V25" s="488" t="str">
        <f aca="false">IF(AND(A25="",F25=0),"",IF(F25=0,"Il manque le(s) % de rec. !",""))</f>
        <v/>
      </c>
      <c r="W25" s="489"/>
      <c r="Y25" s="490" t="str">
        <f aca="false">IF(A25="new.cod","NEWCOD",IF(AND((Z25=""),ISTEXT(A25)),A25,IF(Z25="","",INDEX('liste reference'!$A$8:$A$904,Z25))))</f>
        <v>SCAUND</v>
      </c>
      <c r="Z25" s="280" t="n">
        <f aca="false">IF(ISERROR(MATCH(A25,'liste reference'!$A$8:$A$904,0)),IF(ISERROR(MATCH(A25,'liste reference'!$B$8:$B$904,0)),"",(MATCH(A25,'liste reference'!$B$8:$B$904,0))),(MATCH(A25,'liste reference'!$A$8:$A$904,0)))</f>
        <v>144</v>
      </c>
      <c r="AA25" s="491"/>
      <c r="AB25" s="492"/>
      <c r="AC25" s="492"/>
      <c r="BB25" s="280" t="n">
        <f aca="false">IF(A25="","",1)</f>
        <v>1</v>
      </c>
    </row>
    <row r="26" customFormat="false" ht="12.75" hidden="false" customHeight="false" outlineLevel="0" collapsed="false">
      <c r="A26" s="493" t="s">
        <v>1054</v>
      </c>
      <c r="B26" s="494" t="n">
        <v>1.9</v>
      </c>
      <c r="C26" s="495"/>
      <c r="D26" s="477" t="str">
        <f aca="false">IF(ISERROR(VLOOKUP($A26,'liste reference'!$A$7:$D$904,2,0)),IF(ISERROR(VLOOKUP($A26,'liste reference'!$B$7:$D$904,1,0)),"",VLOOKUP($A26,'liste reference'!$B$7:$D$904,1,0)),VLOOKUP($A26,'liste reference'!$A$7:$D$904,2,0))</f>
        <v>Rhynchostegium riparioides</v>
      </c>
      <c r="E26" s="496" t="e">
        <f aca="false">IF(D26="",0,VLOOKUP(D26,D$22:D25,1,0))</f>
        <v>#N/A</v>
      </c>
      <c r="F26" s="497" t="n">
        <f aca="false">($B26*$B$7+$C26*$C$7)/100</f>
        <v>1.52</v>
      </c>
      <c r="G26" s="479" t="str">
        <f aca="false">IF(A26="","",IF(ISERROR(VLOOKUP($A26,'liste reference'!$A$7:$P$904,13,0)),IF(ISERROR(VLOOKUP($A26,'liste reference'!$B$7:$P$904,12,0)),"    -",VLOOKUP($A26,'liste reference'!$B$7:$P$904,12,0)),VLOOKUP($A26,'liste reference'!$A$7:$P$904,13,0)))</f>
        <v>BRm</v>
      </c>
      <c r="H26" s="480" t="n">
        <f aca="false">IF(A26="","x",IF(ISERROR(VLOOKUP($A26,'liste reference'!$A$8:$P$904,14,0)),IF(ISERROR(VLOOKUP($A26,'liste reference'!$B$8:$P$904,13,0)),"x",VLOOKUP($A26,'liste reference'!$B$8:$P$904,13,0)),VLOOKUP($A26,'liste reference'!$A$8:$P$904,14,0)))</f>
        <v>5</v>
      </c>
      <c r="I26" s="481" t="n">
        <f aca="false">IF(ISNUMBER(H26),IF(ISERROR(VLOOKUP($A26,'liste reference'!$A$7:$P$904,3,0)),IF(ISERROR(VLOOKUP($A26,'liste reference'!$B$7:$P$904,2,0)),"",VLOOKUP($A26,'liste reference'!$B$7:$P$904,2,0)),VLOOKUP($A26,'liste reference'!$A$7:$P$904,3,0)),"")</f>
        <v>12</v>
      </c>
      <c r="J26" s="481" t="n">
        <f aca="false">IF(ISNUMBER(H26),IF(ISERROR(VLOOKUP($A26,'liste reference'!$A$7:$P$904,4,0)),IF(ISERROR(VLOOKUP($A26,'liste reference'!$B$7:$P$904,3,0)),"",VLOOKUP($A26,'liste reference'!$B$7:$P$904,3,0)),VLOOKUP($A26,'liste reference'!$A$7:$P$904,4,0)),"")</f>
        <v>1</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Rhynchostegium riparioides</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1268</v>
      </c>
      <c r="Q26" s="486" t="n">
        <f aca="false">IF(ISTEXT(H26),"",(B26*$B$7/100)+(C26*$C$7/100))</f>
        <v>1.52</v>
      </c>
      <c r="R26" s="487" t="n">
        <f aca="false">IF(OR(ISTEXT(H26),Q26=0),"",IF(Q26&lt;0.1,1,IF(Q26&lt;1,2,IF(Q26&lt;10,3,IF(Q26&lt;50,4,IF(Q26&gt;=50,5,""))))))</f>
        <v>3</v>
      </c>
      <c r="S26" s="487" t="n">
        <f aca="false">IF(ISERROR(R26*I26),0,R26*I26)</f>
        <v>36</v>
      </c>
      <c r="T26" s="487" t="n">
        <f aca="false">IF(ISERROR(R26*I26*J26),0,R26*I26*J26)</f>
        <v>36</v>
      </c>
      <c r="U26" s="499" t="n">
        <f aca="false">IF(ISERROR(R26*J26),0,R26*J26)</f>
        <v>3</v>
      </c>
      <c r="V26" s="488" t="str">
        <f aca="false">IF(AND(A26="",F26=0),"",IF(F26=0,"Il manque le(s) % de rec. !",""))</f>
        <v/>
      </c>
      <c r="W26" s="489"/>
      <c r="Y26" s="490" t="str">
        <f aca="false">IF(A26="new.cod","NEWCOD",IF(AND((Z26=""),ISTEXT(A26)),A26,IF(Z26="","",INDEX('liste reference'!$A$8:$A$904,Z26))))</f>
        <v>RHYRIP</v>
      </c>
      <c r="Z26" s="280" t="n">
        <f aca="false">IF(ISERROR(MATCH(A26,'liste reference'!$A$8:$A$904,0)),IF(ISERROR(MATCH(A26,'liste reference'!$B$8:$B$904,0)),"",(MATCH(A26,'liste reference'!$B$8:$B$904,0))),(MATCH(A26,'liste reference'!$A$8:$A$904,0)))</f>
        <v>252</v>
      </c>
      <c r="AA26" s="491"/>
      <c r="AB26" s="492"/>
      <c r="AC26" s="492"/>
      <c r="BB26" s="280" t="n">
        <f aca="false">IF(A26="","",1)</f>
        <v>1</v>
      </c>
    </row>
    <row r="27" customFormat="false" ht="12.75" hidden="false" customHeight="false" outlineLevel="0" collapsed="false">
      <c r="A27" s="493" t="s">
        <v>1019</v>
      </c>
      <c r="B27" s="494" t="n">
        <v>0.025</v>
      </c>
      <c r="C27" s="495"/>
      <c r="D27" s="477" t="str">
        <f aca="false">IF(ISERROR(VLOOKUP($A27,'liste reference'!$A$7:$D$904,2,0)),IF(ISERROR(VLOOKUP($A27,'liste reference'!$B$7:$D$904,1,0)),"",VLOOKUP($A27,'liste reference'!$B$7:$D$904,1,0)),VLOOKUP($A27,'liste reference'!$A$7:$D$904,2,0))</f>
        <v>Racomitrium aciculare</v>
      </c>
      <c r="E27" s="496" t="e">
        <f aca="false">IF(D27="",0,VLOOKUP(D27,D$22:D26,1,0))</f>
        <v>#N/A</v>
      </c>
      <c r="F27" s="497" t="n">
        <f aca="false">($B27*$B$7+$C27*$C$7)/100</f>
        <v>0.02</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18</v>
      </c>
      <c r="J27" s="481" t="n">
        <f aca="false">IF(ISNUMBER(H27),IF(ISERROR(VLOOKUP($A27,'liste reference'!$A$7:$P$904,4,0)),IF(ISERROR(VLOOKUP($A27,'liste reference'!$B$7:$P$904,3,0)),"",VLOOKUP($A27,'liste reference'!$B$7:$P$904,3,0)),VLOOKUP($A27,'liste reference'!$A$7:$P$904,4,0)),"")</f>
        <v>3</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Racomitrium aciculare</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1323</v>
      </c>
      <c r="Q27" s="486" t="n">
        <f aca="false">IF(ISTEXT(H27),"",(B27*$B$7/100)+(C27*$C$7/100))</f>
        <v>0.02</v>
      </c>
      <c r="R27" s="487" t="n">
        <f aca="false">IF(OR(ISTEXT(H27),Q27=0),"",IF(Q27&lt;0.1,1,IF(Q27&lt;1,2,IF(Q27&lt;10,3,IF(Q27&lt;50,4,IF(Q27&gt;=50,5,""))))))</f>
        <v>1</v>
      </c>
      <c r="S27" s="487" t="n">
        <f aca="false">IF(ISERROR(R27*I27),0,R27*I27)</f>
        <v>18</v>
      </c>
      <c r="T27" s="487" t="n">
        <f aca="false">IF(ISERROR(R27*I27*J27),0,R27*I27*J27)</f>
        <v>54</v>
      </c>
      <c r="U27" s="499" t="n">
        <f aca="false">IF(ISERROR(R27*J27),0,R27*J27)</f>
        <v>3</v>
      </c>
      <c r="V27" s="488" t="str">
        <f aca="false">IF(AND(A27="",F27=0),"",IF(F27=0,"Il manque le(s) % de rec. !",""))</f>
        <v/>
      </c>
      <c r="W27" s="500"/>
      <c r="Y27" s="490" t="str">
        <f aca="false">IF(A27="new.cod","NEWCOD",IF(AND((Z27=""),ISTEXT(A27)),A27,IF(Z27="","",INDEX('liste reference'!$A$8:$A$904,Z27))))</f>
        <v>RACACI</v>
      </c>
      <c r="Z27" s="280" t="n">
        <f aca="false">IF(ISERROR(MATCH(A27,'liste reference'!$A$8:$A$904,0)),IF(ISERROR(MATCH(A27,'liste reference'!$B$8:$B$904,0)),"",(MATCH(A27,'liste reference'!$B$8:$B$904,0))),(MATCH(A27,'liste reference'!$A$8:$A$904,0)))</f>
        <v>244</v>
      </c>
      <c r="AA27" s="491"/>
      <c r="AB27" s="492"/>
      <c r="AC27" s="492"/>
      <c r="BB27" s="280" t="n">
        <f aca="false">IF(A27="","",1)</f>
        <v>1</v>
      </c>
    </row>
    <row r="28" customFormat="false" ht="12.75" hidden="false" customHeight="false" outlineLevel="0" collapsed="false">
      <c r="A28" s="493" t="s">
        <v>670</v>
      </c>
      <c r="B28" s="494" t="n">
        <v>0.2</v>
      </c>
      <c r="C28" s="495"/>
      <c r="D28" s="477" t="str">
        <f aca="false">IF(ISERROR(VLOOKUP($A28,'liste reference'!$A$7:$D$904,2,0)),IF(ISERROR(VLOOKUP($A28,'liste reference'!$B$7:$D$904,1,0)),"",VLOOKUP($A28,'liste reference'!$B$7:$D$904,1,0)),VLOOKUP($A28,'liste reference'!$A$7:$D$904,2,0))</f>
        <v>Brachythecium rivulare</v>
      </c>
      <c r="E28" s="496" t="e">
        <f aca="false">IF(D28="",0,VLOOKUP(D28,D$22:D27,1,0))</f>
        <v>#N/A</v>
      </c>
      <c r="F28" s="497" t="n">
        <f aca="false">($B28*$B$7+$C28*$C$7)/100</f>
        <v>0.16</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15</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Brachythecium rivulare</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1260</v>
      </c>
      <c r="Q28" s="486" t="n">
        <f aca="false">IF(ISTEXT(H28),"",(B28*$B$7/100)+(C28*$C$7/100))</f>
        <v>0.16</v>
      </c>
      <c r="R28" s="487" t="n">
        <f aca="false">IF(OR(ISTEXT(H28),Q28=0),"",IF(Q28&lt;0.1,1,IF(Q28&lt;1,2,IF(Q28&lt;10,3,IF(Q28&lt;50,4,IF(Q28&gt;=50,5,""))))))</f>
        <v>2</v>
      </c>
      <c r="S28" s="487" t="n">
        <f aca="false">IF(ISERROR(R28*I28),0,R28*I28)</f>
        <v>30</v>
      </c>
      <c r="T28" s="487" t="n">
        <f aca="false">IF(ISERROR(R28*I28*J28),0,R28*I28*J28)</f>
        <v>60</v>
      </c>
      <c r="U28" s="499" t="n">
        <f aca="false">IF(ISERROR(R28*J28),0,R28*J28)</f>
        <v>4</v>
      </c>
      <c r="V28" s="488" t="str">
        <f aca="false">IF(AND(A28="",F28=0),"",IF(F28=0,"Il manque le(s) % de rec. !",""))</f>
        <v/>
      </c>
      <c r="W28" s="489"/>
      <c r="Y28" s="490" t="str">
        <f aca="false">IF(A28="new.cod","NEWCOD",IF(AND((Z28=""),ISTEXT(A28)),A28,IF(Z28="","",INDEX('liste reference'!$A$8:$A$904,Z28))))</f>
        <v>BRARIV</v>
      </c>
      <c r="Z28" s="280" t="n">
        <f aca="false">IF(ISERROR(MATCH(A28,'liste reference'!$A$8:$A$904,0)),IF(ISERROR(MATCH(A28,'liste reference'!$B$8:$B$904,0)),"",(MATCH(A28,'liste reference'!$B$8:$B$904,0))),(MATCH(A28,'liste reference'!$A$8:$A$904,0)))</f>
        <v>155</v>
      </c>
      <c r="AA28" s="491"/>
      <c r="AB28" s="492"/>
      <c r="AC28" s="492"/>
      <c r="BB28" s="280" t="n">
        <f aca="false">IF(A28="","",1)</f>
        <v>1</v>
      </c>
    </row>
    <row r="29" customFormat="false" ht="12.75" hidden="false" customHeight="false" outlineLevel="0" collapsed="false">
      <c r="A29" s="493" t="s">
        <v>151</v>
      </c>
      <c r="B29" s="494" t="n">
        <v>3.86</v>
      </c>
      <c r="C29" s="495" t="n">
        <v>0.2</v>
      </c>
      <c r="D29" s="477" t="str">
        <f aca="false">IF(ISERROR(VLOOKUP($A29,'liste reference'!$A$7:$D$904,2,0)),IF(ISERROR(VLOOKUP($A29,'liste reference'!$B$7:$D$904,1,0)),"",VLOOKUP($A29,'liste reference'!$B$7:$D$904,1,0)),VLOOKUP($A29,'liste reference'!$A$7:$D$904,2,0))</f>
        <v>Hydrurus sp.</v>
      </c>
      <c r="E29" s="496" t="e">
        <f aca="false">IF(D29="",0,VLOOKUP(D29,D$22:D28,1,0))</f>
        <v>#N/A</v>
      </c>
      <c r="F29" s="497" t="n">
        <f aca="false">($B29*$B$7+$C29*$C$7)/100</f>
        <v>3.128</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16</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Hydrurus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6183</v>
      </c>
      <c r="Q29" s="486" t="n">
        <f aca="false">IF(ISTEXT(H29),"",(B29*$B$7/100)+(C29*$C$7/100))</f>
        <v>3.128</v>
      </c>
      <c r="R29" s="487" t="n">
        <f aca="false">IF(OR(ISTEXT(H29),Q29=0),"",IF(Q29&lt;0.1,1,IF(Q29&lt;1,2,IF(Q29&lt;10,3,IF(Q29&lt;50,4,IF(Q29&gt;=50,5,""))))))</f>
        <v>3</v>
      </c>
      <c r="S29" s="487" t="n">
        <f aca="false">IF(ISERROR(R29*I29),0,R29*I29)</f>
        <v>48</v>
      </c>
      <c r="T29" s="487" t="n">
        <f aca="false">IF(ISERROR(R29*I29*J29),0,R29*I29*J29)</f>
        <v>96</v>
      </c>
      <c r="U29" s="499" t="n">
        <f aca="false">IF(ISERROR(R29*J29),0,R29*J29)</f>
        <v>6</v>
      </c>
      <c r="V29" s="488" t="str">
        <f aca="false">IF(AND(A29="",F29=0),"",IF(F29=0,"Il manque le(s) % de rec. !",""))</f>
        <v/>
      </c>
      <c r="W29" s="489"/>
      <c r="X29" s="489"/>
      <c r="Y29" s="490" t="str">
        <f aca="false">IF(A29="new.cod","NEWCOD",IF(AND((Z29=""),ISTEXT(A29)),A29,IF(Z29="","",INDEX('liste reference'!$A$8:$A$904,Z29))))</f>
        <v>HYUSPX</v>
      </c>
      <c r="Z29" s="280" t="n">
        <f aca="false">IF(ISERROR(MATCH(A29,'liste reference'!$A$8:$A$904,0)),IF(ISERROR(MATCH(A29,'liste reference'!$B$8:$B$904,0)),"",(MATCH(A29,'liste reference'!$B$8:$B$904,0))),(MATCH(A29,'liste reference'!$A$8:$A$904,0)))</f>
        <v>33</v>
      </c>
      <c r="AA29" s="491"/>
      <c r="AB29" s="492"/>
      <c r="AC29" s="492"/>
      <c r="BB29" s="280" t="n">
        <f aca="false">IF(A29="","",1)</f>
        <v>1</v>
      </c>
    </row>
    <row r="30" customFormat="false" ht="12.75" hidden="false" customHeight="false" outlineLevel="0" collapsed="false">
      <c r="A30" s="493" t="s">
        <v>228</v>
      </c>
      <c r="B30" s="494" t="n">
        <v>2.51</v>
      </c>
      <c r="C30" s="495" t="n">
        <v>0.2</v>
      </c>
      <c r="D30" s="477" t="str">
        <f aca="false">IF(ISERROR(VLOOKUP($A30,'liste reference'!$A$7:$D$904,2,0)),IF(ISERROR(VLOOKUP($A30,'liste reference'!$B$7:$D$904,1,0)),"",VLOOKUP($A30,'liste reference'!$B$7:$D$904,1,0)),VLOOKUP($A30,'liste reference'!$A$7:$D$904,2,0))</f>
        <v>Phormidium sp.</v>
      </c>
      <c r="E30" s="496" t="e">
        <f aca="false">IF(D30="",0,VLOOKUP(D30,D$22:D29,1,0))</f>
        <v>#N/A</v>
      </c>
      <c r="F30" s="497" t="n">
        <f aca="false">($B30*$B$7+$C30*$C$7)/100</f>
        <v>2.048</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13</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Phormidium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6414</v>
      </c>
      <c r="Q30" s="486" t="n">
        <f aca="false">IF(ISTEXT(H30),"",(B30*$B$7/100)+(C30*$C$7/100))</f>
        <v>2.048</v>
      </c>
      <c r="R30" s="487" t="n">
        <f aca="false">IF(OR(ISTEXT(H30),Q30=0),"",IF(Q30&lt;0.1,1,IF(Q30&lt;1,2,IF(Q30&lt;10,3,IF(Q30&lt;50,4,IF(Q30&gt;=50,5,""))))))</f>
        <v>3</v>
      </c>
      <c r="S30" s="487" t="n">
        <f aca="false">IF(ISERROR(R30*I30),0,R30*I30)</f>
        <v>39</v>
      </c>
      <c r="T30" s="487" t="n">
        <f aca="false">IF(ISERROR(R30*I30*J30),0,R30*I30*J30)</f>
        <v>78</v>
      </c>
      <c r="U30" s="499" t="n">
        <f aca="false">IF(ISERROR(R30*J30),0,R30*J30)</f>
        <v>6</v>
      </c>
      <c r="V30" s="488" t="str">
        <f aca="false">IF(AND(A30="",F30=0),"",IF(F30=0,"Il manque le(s) % de rec. !",""))</f>
        <v/>
      </c>
      <c r="W30" s="489"/>
      <c r="Y30" s="490" t="str">
        <f aca="false">IF(A30="new.cod","NEWCOD",IF(AND((Z30=""),ISTEXT(A30)),A30,IF(Z30="","",INDEX('liste reference'!$A$8:$A$904,Z30))))</f>
        <v>PHOSPX</v>
      </c>
      <c r="Z30" s="280" t="n">
        <f aca="false">IF(ISERROR(MATCH(A30,'liste reference'!$A$8:$A$904,0)),IF(ISERROR(MATCH(A30,'liste reference'!$B$8:$B$904,0)),"",(MATCH(A30,'liste reference'!$B$8:$B$904,0))),(MATCH(A30,'liste reference'!$A$8:$A$904,0)))</f>
        <v>57</v>
      </c>
      <c r="AA30" s="491"/>
      <c r="AB30" s="492"/>
      <c r="AC30" s="492"/>
      <c r="BB30" s="280" t="n">
        <f aca="false">IF(A30="","",1)</f>
        <v>1</v>
      </c>
    </row>
    <row r="31" customFormat="false" ht="12.75" hidden="false" customHeight="false" outlineLevel="0" collapsed="false">
      <c r="A31" s="493" t="s">
        <v>160</v>
      </c>
      <c r="B31" s="494" t="n">
        <v>1.55</v>
      </c>
      <c r="C31" s="495" t="n">
        <v>0.15</v>
      </c>
      <c r="D31" s="477" t="str">
        <f aca="false">IF(ISERROR(VLOOKUP($A31,'liste reference'!$A$7:$D$904,2,0)),IF(ISERROR(VLOOKUP($A31,'liste reference'!$B$7:$D$904,1,0)),"",VLOOKUP($A31,'liste reference'!$B$7:$D$904,1,0)),VLOOKUP($A31,'liste reference'!$A$7:$D$904,2,0))</f>
        <v>Melosira sp.</v>
      </c>
      <c r="E31" s="496" t="e">
        <f aca="false">IF(D31="",0,VLOOKUP(D31,D$22:D30,1,0))</f>
        <v>#N/A</v>
      </c>
      <c r="F31" s="497" t="n">
        <f aca="false">($B31*$B$7+$C31*$C$7)/100</f>
        <v>1.27</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10</v>
      </c>
      <c r="J31" s="481" t="n">
        <f aca="false">IF(ISNUMBER(H31),IF(ISERROR(VLOOKUP($A31,'liste reference'!$A$7:$P$904,4,0)),IF(ISERROR(VLOOKUP($A31,'liste reference'!$B$7:$P$904,3,0)),"",VLOOKUP($A31,'liste reference'!$B$7:$P$904,3,0)),VLOOKUP($A31,'liste reference'!$A$7:$P$904,4,0)),"")</f>
        <v>1</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Melosira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8714</v>
      </c>
      <c r="Q31" s="486" t="n">
        <f aca="false">IF(ISTEXT(H31),"",(B31*$B$7/100)+(C31*$C$7/100))</f>
        <v>1.27</v>
      </c>
      <c r="R31" s="487" t="n">
        <f aca="false">IF(OR(ISTEXT(H31),Q31=0),"",IF(Q31&lt;0.1,1,IF(Q31&lt;1,2,IF(Q31&lt;10,3,IF(Q31&lt;50,4,IF(Q31&gt;=50,5,""))))))</f>
        <v>3</v>
      </c>
      <c r="S31" s="487" t="n">
        <f aca="false">IF(ISERROR(R31*I31),0,R31*I31)</f>
        <v>30</v>
      </c>
      <c r="T31" s="487" t="n">
        <f aca="false">IF(ISERROR(R31*I31*J31),0,R31*I31*J31)</f>
        <v>30</v>
      </c>
      <c r="U31" s="499" t="n">
        <f aca="false">IF(ISERROR(R31*J31),0,R31*J31)</f>
        <v>3</v>
      </c>
      <c r="V31" s="488" t="str">
        <f aca="false">IF(AND(A31="",F31=0),"",IF(F31=0,"Il manque le(s) % de rec. !",""))</f>
        <v/>
      </c>
      <c r="W31" s="489"/>
      <c r="Y31" s="490" t="str">
        <f aca="false">IF(A31="new.cod","NEWCOD",IF(AND((Z31=""),ISTEXT(A31)),A31,IF(Z31="","",INDEX('liste reference'!$A$8:$A$904,Z31))))</f>
        <v>MELSPX</v>
      </c>
      <c r="Z31" s="280" t="n">
        <f aca="false">IF(ISERROR(MATCH(A31,'liste reference'!$A$8:$A$904,0)),IF(ISERROR(MATCH(A31,'liste reference'!$B$8:$B$904,0)),"",(MATCH(A31,'liste reference'!$B$8:$B$904,0))),(MATCH(A31,'liste reference'!$A$8:$A$904,0)))</f>
        <v>36</v>
      </c>
      <c r="AA31" s="491"/>
      <c r="AB31" s="492"/>
      <c r="AC31" s="492"/>
      <c r="BB31" s="280" t="n">
        <f aca="false">IF(A31="","",1)</f>
        <v>1</v>
      </c>
    </row>
    <row r="32" customFormat="false" ht="12.75" hidden="false" customHeight="false" outlineLevel="0" collapsed="false">
      <c r="A32" s="493" t="s">
        <v>154</v>
      </c>
      <c r="B32" s="494" t="n">
        <v>0.12</v>
      </c>
      <c r="C32" s="495"/>
      <c r="D32" s="477" t="str">
        <f aca="false">IF(ISERROR(VLOOKUP($A32,'liste reference'!$A$7:$D$904,2,0)),IF(ISERROR(VLOOKUP($A32,'liste reference'!$B$7:$D$904,1,0)),"",VLOOKUP($A32,'liste reference'!$B$7:$D$904,1,0)),VLOOKUP($A32,'liste reference'!$A$7:$D$904,2,0))</f>
        <v>Lemanea sp.</v>
      </c>
      <c r="E32" s="496" t="e">
        <f aca="false">IF(D32="",0,VLOOKUP(D32,D$22:D31,1,0))</f>
        <v>#N/A</v>
      </c>
      <c r="F32" s="497" t="n">
        <f aca="false">($B32*$B$7+$C32*$C$7)/100</f>
        <v>0.096</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15</v>
      </c>
      <c r="J32" s="481" t="n">
        <f aca="false">IF(ISNUMBER(H32),IF(ISERROR(VLOOKUP($A32,'liste reference'!$A$7:$P$904,4,0)),IF(ISERROR(VLOOKUP($A32,'liste reference'!$B$7:$P$904,3,0)),"",VLOOKUP($A32,'liste reference'!$B$7:$P$904,3,0)),VLOOKUP($A32,'liste reference'!$A$7:$P$904,4,0)),"")</f>
        <v>2</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Lemanea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1159</v>
      </c>
      <c r="Q32" s="486" t="n">
        <f aca="false">IF(ISTEXT(H32),"",(B32*$B$7/100)+(C32*$C$7/100))</f>
        <v>0.096</v>
      </c>
      <c r="R32" s="487" t="n">
        <f aca="false">IF(OR(ISTEXT(H32),Q32=0),"",IF(Q32&lt;0.1,1,IF(Q32&lt;1,2,IF(Q32&lt;10,3,IF(Q32&lt;50,4,IF(Q32&gt;=50,5,""))))))</f>
        <v>1</v>
      </c>
      <c r="S32" s="487" t="n">
        <f aca="false">IF(ISERROR(R32*I32),0,R32*I32)</f>
        <v>15</v>
      </c>
      <c r="T32" s="487" t="n">
        <f aca="false">IF(ISERROR(R32*I32*J32),0,R32*I32*J32)</f>
        <v>30</v>
      </c>
      <c r="U32" s="499" t="n">
        <f aca="false">IF(ISERROR(R32*J32),0,R32*J32)</f>
        <v>2</v>
      </c>
      <c r="V32" s="488" t="str">
        <f aca="false">IF(AND(A32="",F32=0),"",IF(F32=0,"Il manque le(s) % de rec. !",""))</f>
        <v/>
      </c>
      <c r="W32" s="489"/>
      <c r="Y32" s="490" t="str">
        <f aca="false">IF(A32="new.cod","NEWCOD",IF(AND((Z32=""),ISTEXT(A32)),A32,IF(Z32="","",INDEX('liste reference'!$A$8:$A$904,Z32))))</f>
        <v>LEASPX</v>
      </c>
      <c r="Z32" s="280" t="n">
        <f aca="false">IF(ISERROR(MATCH(A32,'liste reference'!$A$8:$A$904,0)),IF(ISERROR(MATCH(A32,'liste reference'!$B$8:$B$904,0)),"",(MATCH(A32,'liste reference'!$B$8:$B$904,0))),(MATCH(A32,'liste reference'!$A$8:$A$904,0)))</f>
        <v>34</v>
      </c>
      <c r="AA32" s="491"/>
      <c r="AB32" s="492"/>
      <c r="AC32" s="492"/>
      <c r="BB32" s="280" t="n">
        <f aca="false">IF(A32="","",1)</f>
        <v>1</v>
      </c>
    </row>
    <row r="33" customFormat="false" ht="12.75" hidden="false" customHeight="false" outlineLevel="0" collapsed="false">
      <c r="A33" s="493" t="s">
        <v>270</v>
      </c>
      <c r="B33" s="494"/>
      <c r="C33" s="495" t="n">
        <v>0.01</v>
      </c>
      <c r="D33" s="477" t="str">
        <f aca="false">IF(ISERROR(VLOOKUP($A33,'liste reference'!$A$7:$D$904,2,0)),IF(ISERROR(VLOOKUP($A33,'liste reference'!$B$7:$D$904,1,0)),"",VLOOKUP($A33,'liste reference'!$B$7:$D$904,1,0)),VLOOKUP($A33,'liste reference'!$A$7:$D$904,2,0))</f>
        <v>Tetraspora sp.</v>
      </c>
      <c r="E33" s="496" t="e">
        <f aca="false">IF(D33="",0,VLOOKUP(D33,D$22:D32,1,0))</f>
        <v>#N/A</v>
      </c>
      <c r="F33" s="497" t="n">
        <f aca="false">($B33*$B$7+$C33*$C$7)/100</f>
        <v>0.002</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Tetraspora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1138</v>
      </c>
      <c r="Q33" s="486" t="n">
        <f aca="false">IF(ISTEXT(H33),"",(B33*$B$7/100)+(C33*$C$7/100))</f>
        <v>0.002</v>
      </c>
      <c r="R33" s="487" t="n">
        <f aca="false">IF(OR(ISTEXT(H33),Q33=0),"",IF(Q33&lt;0.1,1,IF(Q33&lt;1,2,IF(Q33&lt;10,3,IF(Q33&lt;50,4,IF(Q33&gt;=50,5,""))))))</f>
        <v>1</v>
      </c>
      <c r="S33" s="487" t="n">
        <f aca="false">IF(ISERROR(R33*I33),0,R33*I33)</f>
        <v>12</v>
      </c>
      <c r="T33" s="487" t="n">
        <f aca="false">IF(ISERROR(R33*I33*J33),0,R33*I33*J33)</f>
        <v>12</v>
      </c>
      <c r="U33" s="499" t="n">
        <f aca="false">IF(ISERROR(R33*J33),0,R33*J33)</f>
        <v>1</v>
      </c>
      <c r="V33" s="488" t="str">
        <f aca="false">IF(AND(A33="",F33=0),"",IF(F33=0,"Il manque le(s) % de rec. !",""))</f>
        <v/>
      </c>
      <c r="W33" s="489"/>
      <c r="Y33" s="490" t="str">
        <f aca="false">IF(A33="new.cod","NEWCOD",IF(AND((Z33=""),ISTEXT(A33)),A33,IF(Z33="","",INDEX('liste reference'!$A$8:$A$904,Z33))))</f>
        <v>TETSPX</v>
      </c>
      <c r="Z33" s="280" t="n">
        <f aca="false">IF(ISERROR(MATCH(A33,'liste reference'!$A$8:$A$904,0)),IF(ISERROR(MATCH(A33,'liste reference'!$B$8:$B$904,0)),"",(MATCH(A33,'liste reference'!$B$8:$B$904,0))),(MATCH(A33,'liste reference'!$A$8:$A$904,0)))</f>
        <v>73</v>
      </c>
      <c r="AA33" s="491"/>
      <c r="AB33" s="492"/>
      <c r="AC33" s="492"/>
      <c r="BB33" s="280" t="n">
        <f aca="false">IF(A33="","",1)</f>
        <v>1</v>
      </c>
    </row>
    <row r="34" customFormat="false" ht="12.75" hidden="false" customHeight="false" outlineLevel="0" collapsed="false">
      <c r="A34" s="493" t="s">
        <v>1891</v>
      </c>
      <c r="B34" s="494" t="n">
        <v>0.01</v>
      </c>
      <c r="C34" s="495"/>
      <c r="D34" s="477" t="str">
        <f aca="false">IF(ISERROR(VLOOKUP($A34,'liste reference'!$A$7:$D$904,2,0)),IF(ISERROR(VLOOKUP($A34,'liste reference'!$B$7:$D$904,1,0)),"",VLOOKUP($A34,'liste reference'!$B$7:$D$904,1,0)),VLOOKUP($A34,'liste reference'!$A$7:$D$904,2,0))</f>
        <v>Juncus effusus</v>
      </c>
      <c r="E34" s="496" t="e">
        <f aca="false">IF(D34="",0,VLOOKUP(D34,D$22:D33,1,0))</f>
        <v>#N/A</v>
      </c>
      <c r="F34" s="501" t="n">
        <f aca="false">($B34*$B$7+$C34*$C$7)/100</f>
        <v>0.008</v>
      </c>
      <c r="G34" s="479" t="str">
        <f aca="false">IF(A34="","",IF(ISERROR(VLOOKUP($A34,'liste reference'!$A$7:$P$904,13,0)),IF(ISERROR(VLOOKUP($A34,'liste reference'!$B$7:$P$904,12,0)),"    -",VLOOKUP($A34,'liste reference'!$B$7:$P$904,12,0)),VLOOKUP($A34,'liste reference'!$A$7:$P$904,13,0)))</f>
        <v>PHe</v>
      </c>
      <c r="H34" s="480" t="n">
        <f aca="false">IF(A34="","x",IF(ISERROR(VLOOKUP($A34,'liste reference'!$A$8:$P$904,14,0)),IF(ISERROR(VLOOKUP($A34,'liste reference'!$B$8:$P$904,13,0)),"x",VLOOKUP($A34,'liste reference'!$B$8:$P$904,13,0)),VLOOKUP($A34,'liste reference'!$A$8:$P$904,14,0)))</f>
        <v>8</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Juncus effusus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1613</v>
      </c>
      <c r="Q34" s="486" t="n">
        <f aca="false">IF(ISTEXT(H34),"",(B34*$B$7/100)+(C34*$C$7/100))</f>
        <v>0.008</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JUNEFF</v>
      </c>
      <c r="Z34" s="280" t="n">
        <f aca="false">IF(ISERROR(MATCH(A34,'liste reference'!$A$8:$A$904,0)),IF(ISERROR(MATCH(A34,'liste reference'!$B$8:$B$904,0)),"",(MATCH(A34,'liste reference'!$B$8:$B$904,0))),(MATCH(A34,'liste reference'!$A$8:$A$904,0)))</f>
        <v>586</v>
      </c>
      <c r="AA34" s="491"/>
      <c r="AB34" s="492"/>
      <c r="AC34" s="492"/>
      <c r="BB34" s="280" t="n">
        <f aca="false">IF(A34="","",1)</f>
        <v>1</v>
      </c>
    </row>
    <row r="35" customFormat="false" ht="12.75" hidden="false" customHeight="false" outlineLevel="0" collapsed="false">
      <c r="A35" s="493" t="s">
        <v>1708</v>
      </c>
      <c r="B35" s="494" t="n">
        <v>0.02</v>
      </c>
      <c r="C35" s="495"/>
      <c r="D35" s="477" t="str">
        <f aca="false">IF(ISERROR(VLOOKUP($A35,'liste reference'!$A$7:$D$904,2,0)),IF(ISERROR(VLOOKUP($A35,'liste reference'!$B$7:$D$904,1,0)),"",VLOOKUP($A35,'liste reference'!$B$7:$D$904,1,0)),VLOOKUP($A35,'liste reference'!$A$7:$D$904,2,0))</f>
        <v>Agrostis stolonifera</v>
      </c>
      <c r="E35" s="496" t="e">
        <f aca="false">IF(D35="",0,VLOOKUP(D35,D$22:D34,1,0))</f>
        <v>#N/A</v>
      </c>
      <c r="F35" s="501" t="n">
        <f aca="false">($B35*$B$7+$C35*$C$7)/100</f>
        <v>0.016</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Agrostis stolonifera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1543</v>
      </c>
      <c r="Q35" s="486" t="n">
        <f aca="false">IF(ISTEXT(H35),"",(B35*$B$7/100)+(C35*$C$7/100))</f>
        <v>0.016</v>
      </c>
      <c r="R35" s="487" t="n">
        <f aca="false">IF(OR(ISTEXT(H35),Q35=0),"",IF(Q35&lt;0.1,1,IF(Q35&lt;1,2,IF(Q35&lt;10,3,IF(Q35&lt;50,4,IF(Q35&gt;=50,5,""))))))</f>
        <v>1</v>
      </c>
      <c r="S35" s="487" t="n">
        <f aca="false">IF(ISERROR(R35*I35),0,R35*I35)</f>
        <v>10</v>
      </c>
      <c r="T35" s="487" t="n">
        <f aca="false">IF(ISERROR(R35*I35*J35),0,R35*I35*J35)</f>
        <v>10</v>
      </c>
      <c r="U35" s="499" t="n">
        <f aca="false">IF(ISERROR(R35*J35),0,R35*J35)</f>
        <v>1</v>
      </c>
      <c r="V35" s="488" t="str">
        <f aca="false">IF(AND(A35="",F35=0),"",IF(F35=0,"Il manque le(s) % de rec. !",""))</f>
        <v/>
      </c>
      <c r="W35" s="489"/>
      <c r="Y35" s="490" t="str">
        <f aca="false">IF(A35="new.cod","NEWCOD",IF(AND((Z35=""),ISTEXT(A35)),A35,IF(Z35="","",INDEX('liste reference'!$A$8:$A$904,Z35))))</f>
        <v>AGRSTO</v>
      </c>
      <c r="Z35" s="280" t="n">
        <f aca="false">IF(ISERROR(MATCH(A35,'liste reference'!$A$8:$A$904,0)),IF(ISERROR(MATCH(A35,'liste reference'!$B$8:$B$904,0)),"",(MATCH(A35,'liste reference'!$B$8:$B$904,0))),(MATCH(A35,'liste reference'!$A$8:$A$904,0)))</f>
        <v>514</v>
      </c>
      <c r="AA35" s="491"/>
      <c r="AB35" s="492"/>
      <c r="AC35" s="492"/>
      <c r="BB35" s="280" t="n">
        <f aca="false">IF(A35="","",1)</f>
        <v>1</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ALLIER</v>
      </c>
      <c r="B84" s="529" t="str">
        <f aca="false">C3</f>
        <v>CHASSERADES</v>
      </c>
      <c r="C84" s="530" t="n">
        <f aca="false">A4</f>
        <v>41862</v>
      </c>
      <c r="D84" s="531" t="n">
        <f aca="false">IF(ISERROR(SUM($T$23:$T$82)/SUM($U$23:$U$82)),"",SUM($T$23:$T$82)/SUM($U$23:$U$82))</f>
        <v>14.7105263157895</v>
      </c>
      <c r="E84" s="532" t="n">
        <f aca="false">N13</f>
        <v>13</v>
      </c>
      <c r="F84" s="529" t="n">
        <f aca="false">N14</f>
        <v>13</v>
      </c>
      <c r="G84" s="529" t="n">
        <f aca="false">N15</f>
        <v>4</v>
      </c>
      <c r="H84" s="529" t="n">
        <f aca="false">N16</f>
        <v>4</v>
      </c>
      <c r="I84" s="529" t="n">
        <f aca="false">N17</f>
        <v>2</v>
      </c>
      <c r="J84" s="533" t="n">
        <f aca="false">N8</f>
        <v>10.6153846153846</v>
      </c>
      <c r="K84" s="531" t="n">
        <f aca="false">N9</f>
        <v>6.27005657609687</v>
      </c>
      <c r="L84" s="532" t="n">
        <f aca="false">N10</f>
        <v>0</v>
      </c>
      <c r="M84" s="532" t="n">
        <f aca="false">N11</f>
        <v>18</v>
      </c>
      <c r="N84" s="531" t="n">
        <f aca="false">O8</f>
        <v>1.38461538461538</v>
      </c>
      <c r="O84" s="531" t="n">
        <f aca="false">O9</f>
        <v>1.00295421618502</v>
      </c>
      <c r="P84" s="532" t="n">
        <f aca="false">O10</f>
        <v>0</v>
      </c>
      <c r="Q84" s="532" t="n">
        <f aca="false">O11</f>
        <v>3</v>
      </c>
      <c r="R84" s="532" t="n">
        <f aca="false">F21</f>
        <v>9.34</v>
      </c>
      <c r="S84" s="532" t="n">
        <f aca="false">K11</f>
        <v>0</v>
      </c>
      <c r="T84" s="532" t="n">
        <f aca="false">K12</f>
        <v>5</v>
      </c>
      <c r="U84" s="532" t="n">
        <f aca="false">K13</f>
        <v>4</v>
      </c>
      <c r="V84" s="534" t="n">
        <f aca="false">K14</f>
        <v>0</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51</v>
      </c>
      <c r="T87" s="280"/>
      <c r="U87" s="280"/>
      <c r="V87" s="280"/>
    </row>
    <row r="88" customFormat="false" ht="12.75" hidden="true" customHeight="false" outlineLevel="0" collapsed="false">
      <c r="P88" s="280"/>
      <c r="Q88" s="280" t="s">
        <v>2688</v>
      </c>
      <c r="R88" s="280"/>
      <c r="S88" s="488" t="n">
        <f aca="false">VLOOKUP((S87),($S$23:$U$82),2,0)</f>
        <v>153</v>
      </c>
      <c r="T88" s="280"/>
      <c r="U88" s="280"/>
      <c r="V88" s="280"/>
    </row>
    <row r="89" customFormat="false" ht="12.75" hidden="true" customHeight="false" outlineLevel="0" collapsed="false">
      <c r="Q89" s="280" t="s">
        <v>2689</v>
      </c>
      <c r="R89" s="280"/>
      <c r="S89" s="488" t="n">
        <f aca="false">VLOOKUP((S87),($S$23:$U$82),3,0)</f>
        <v>9</v>
      </c>
      <c r="T89" s="280"/>
    </row>
    <row r="90" customFormat="false" ht="12.75" hidden="false" customHeight="false" outlineLevel="0" collapsed="false">
      <c r="Q90" s="280" t="s">
        <v>2690</v>
      </c>
      <c r="R90" s="280"/>
      <c r="S90" s="538" t="n">
        <f aca="false">IF(ISERROR(SUM($T$23:$T$82)/SUM($U$23:$U$82)),"",(SUM($T$23:$T$82)-S88)/(SUM($U$23:$U$82)-S89))</f>
        <v>14</v>
      </c>
      <c r="T90" s="280"/>
    </row>
    <row r="91" customFormat="false" ht="12.75" hidden="false" customHeight="false" outlineLevel="0" collapsed="false">
      <c r="Q91" s="487" t="s">
        <v>2691</v>
      </c>
      <c r="R91" s="487"/>
      <c r="S91" s="487" t="str">
        <f aca="false">INDEX('liste reference'!$A$8:$A$904,$T$91)</f>
        <v>SCAUND</v>
      </c>
      <c r="T91" s="280" t="n">
        <f aca="false">IF(ISERROR(MATCH($S$93,'liste reference'!$A$8:$A$904,0)),MATCH($S$93,'liste reference'!$B$8:$B$904,0),(MATCH($S$93,'liste reference'!$A$8:$A$904,0)))</f>
        <v>144</v>
      </c>
      <c r="U91" s="527"/>
    </row>
    <row r="92" customFormat="false" ht="12.75" hidden="false" customHeight="false" outlineLevel="0" collapsed="false">
      <c r="Q92" s="280" t="s">
        <v>2692</v>
      </c>
      <c r="R92" s="280"/>
      <c r="S92" s="280" t="n">
        <f aca="false">MATCH(S87,$S$23:$S$82,0)</f>
        <v>3</v>
      </c>
      <c r="T92" s="280"/>
    </row>
    <row r="93" customFormat="false" ht="12.75" hidden="false" customHeight="false" outlineLevel="0" collapsed="false">
      <c r="Q93" s="487" t="s">
        <v>2693</v>
      </c>
      <c r="R93" s="280"/>
      <c r="S93" s="487" t="str">
        <f aca="false">INDEX($A$23:$A$82,$S$92)</f>
        <v>SCAUND</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2694</v>
      </c>
      <c r="B2" s="284"/>
      <c r="C2" s="285" t="s">
        <v>2695</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2696</v>
      </c>
      <c r="B3" s="284"/>
      <c r="C3" s="283" t="s">
        <v>2697</v>
      </c>
      <c r="D3" s="294"/>
      <c r="E3" s="294"/>
      <c r="F3" s="295"/>
      <c r="G3" s="295"/>
      <c r="H3" s="296"/>
      <c r="I3" s="297"/>
      <c r="J3" s="296"/>
      <c r="K3" s="298" t="s">
        <v>2698</v>
      </c>
      <c r="L3" s="299"/>
      <c r="M3" s="300" t="s">
        <v>2699</v>
      </c>
      <c r="N3" s="301"/>
      <c r="O3" s="301"/>
      <c r="P3" s="302"/>
      <c r="Q3" s="280"/>
      <c r="R3" s="280"/>
      <c r="S3" s="280"/>
      <c r="T3" s="280"/>
      <c r="U3" s="280"/>
      <c r="V3" s="280"/>
      <c r="W3" s="292"/>
      <c r="X3" s="293"/>
    </row>
    <row r="4" customFormat="false" ht="13.5" hidden="false" customHeight="false" outlineLevel="0" collapsed="false">
      <c r="A4" s="303" t="s">
        <v>2700</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2685</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2686</v>
      </c>
      <c r="R86" s="280"/>
      <c r="S86" s="488"/>
      <c r="T86" s="280"/>
      <c r="U86" s="280"/>
      <c r="V86" s="280"/>
    </row>
    <row r="87" customFormat="false" ht="12.75" hidden="true" customHeight="false" outlineLevel="0" collapsed="false">
      <c r="P87" s="280"/>
      <c r="Q87" s="280" t="s">
        <v>2687</v>
      </c>
      <c r="R87" s="280"/>
      <c r="S87" s="488" t="n">
        <f aca="false">VLOOKUP(MAX($S$23:$S$82),($S$23:$U$82),1,0)</f>
        <v>0</v>
      </c>
      <c r="T87" s="280"/>
      <c r="U87" s="280"/>
      <c r="V87" s="280"/>
    </row>
    <row r="88" customFormat="false" ht="12.75" hidden="true" customHeight="false" outlineLevel="0" collapsed="false">
      <c r="P88" s="280"/>
      <c r="Q88" s="280" t="s">
        <v>2688</v>
      </c>
      <c r="R88" s="280"/>
      <c r="S88" s="488" t="n">
        <f aca="false">VLOOKUP((S87),($S$23:$U$82),2,0)</f>
        <v>0</v>
      </c>
      <c r="T88" s="280"/>
      <c r="U88" s="280"/>
      <c r="V88" s="280"/>
    </row>
    <row r="89" customFormat="false" ht="12.75" hidden="true" customHeight="false" outlineLevel="0" collapsed="false">
      <c r="Q89" s="280" t="s">
        <v>2689</v>
      </c>
      <c r="R89" s="280"/>
      <c r="S89" s="488" t="n">
        <f aca="false">VLOOKUP((S87),($S$23:$U$82),3,0)</f>
        <v>0</v>
      </c>
      <c r="T89" s="280"/>
    </row>
    <row r="90" customFormat="false" ht="12.75" hidden="false" customHeight="false" outlineLevel="0" collapsed="false">
      <c r="Q90" s="280" t="s">
        <v>2690</v>
      </c>
      <c r="R90" s="280"/>
      <c r="S90" s="538" t="str">
        <f aca="false">IF(ISERROR(SUM($T$23:$T$82)/SUM($U$23:$U$82)),"",(SUM($T$23:$T$82)-S88)/(SUM($U$23:$U$82)-S89))</f>
        <v/>
      </c>
      <c r="T90" s="280"/>
    </row>
    <row r="91" customFormat="false" ht="12.75" hidden="false" customHeight="false" outlineLevel="0" collapsed="false">
      <c r="Q91" s="487" t="s">
        <v>2691</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2692</v>
      </c>
      <c r="R92" s="280"/>
      <c r="S92" s="280" t="n">
        <f aca="false">MATCH(S87,$S$23:$S$82,0)</f>
        <v>1</v>
      </c>
      <c r="T92" s="280"/>
    </row>
    <row r="93" customFormat="false" ht="12.75" hidden="false" customHeight="false" outlineLevel="0" collapsed="false">
      <c r="Q93" s="487" t="s">
        <v>2693</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2701</v>
      </c>
      <c r="B1" s="549"/>
      <c r="C1" s="549"/>
      <c r="D1" s="549"/>
    </row>
    <row r="2" customFormat="false" ht="15" hidden="false" customHeight="false" outlineLevel="0" collapsed="false">
      <c r="A2" s="550" t="s">
        <v>2702</v>
      </c>
      <c r="B2" s="551"/>
      <c r="C2" s="552"/>
      <c r="D2" s="552"/>
    </row>
    <row r="3" customFormat="false" ht="15.75" hidden="false" customHeight="false" outlineLevel="0" collapsed="false">
      <c r="A3" s="550" t="s">
        <v>2703</v>
      </c>
      <c r="B3" s="551"/>
      <c r="C3" s="552"/>
      <c r="D3" s="553" t="s">
        <v>2704</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2705</v>
      </c>
      <c r="G15" s="571"/>
      <c r="H15" s="572" t="s">
        <v>2706</v>
      </c>
      <c r="I15" s="571"/>
    </row>
    <row r="16" customFormat="false" ht="15" hidden="false" customHeight="false" outlineLevel="0" collapsed="false">
      <c r="A16" s="567" t="s">
        <v>1708</v>
      </c>
      <c r="B16" s="566" t="s">
        <v>1709</v>
      </c>
      <c r="C16" s="568"/>
      <c r="D16" s="569"/>
      <c r="F16" s="573" t="s">
        <v>2707</v>
      </c>
      <c r="G16" s="574"/>
      <c r="H16" s="573" t="s">
        <v>2707</v>
      </c>
      <c r="I16" s="575"/>
    </row>
    <row r="17" customFormat="false" ht="15" hidden="false" customHeight="false" outlineLevel="0" collapsed="false">
      <c r="A17" s="565" t="s">
        <v>2127</v>
      </c>
      <c r="B17" s="566" t="s">
        <v>2128</v>
      </c>
      <c r="C17" s="568"/>
      <c r="D17" s="569"/>
      <c r="F17" s="576" t="s">
        <v>2708</v>
      </c>
      <c r="G17" s="577"/>
      <c r="H17" s="576" t="s">
        <v>2708</v>
      </c>
      <c r="I17" s="578"/>
    </row>
    <row r="18" customFormat="false" ht="15" hidden="false" customHeight="false" outlineLevel="0" collapsed="false">
      <c r="A18" s="565" t="s">
        <v>1212</v>
      </c>
      <c r="B18" s="566" t="s">
        <v>1213</v>
      </c>
      <c r="C18" s="568"/>
      <c r="D18" s="569"/>
      <c r="F18" s="576" t="s">
        <v>2709</v>
      </c>
      <c r="G18" s="577"/>
      <c r="H18" s="576" t="s">
        <v>2709</v>
      </c>
      <c r="I18" s="578"/>
    </row>
    <row r="19" customFormat="false" ht="15" hidden="false" customHeight="false" outlineLevel="0" collapsed="false">
      <c r="A19" s="565" t="s">
        <v>1711</v>
      </c>
      <c r="B19" s="566" t="s">
        <v>1712</v>
      </c>
      <c r="C19" s="568"/>
      <c r="D19" s="569"/>
      <c r="F19" s="576" t="s">
        <v>2624</v>
      </c>
      <c r="G19" s="577"/>
      <c r="H19" s="576" t="s">
        <v>2624</v>
      </c>
      <c r="I19" s="578"/>
    </row>
    <row r="20" customFormat="false" ht="15" hidden="false" customHeight="false" outlineLevel="0" collapsed="false">
      <c r="A20" s="567" t="s">
        <v>1714</v>
      </c>
      <c r="B20" s="566" t="s">
        <v>1715</v>
      </c>
      <c r="C20" s="568"/>
      <c r="D20" s="569"/>
      <c r="F20" s="576" t="s">
        <v>2710</v>
      </c>
      <c r="G20" s="577"/>
      <c r="H20" s="576" t="s">
        <v>2710</v>
      </c>
      <c r="I20" s="578"/>
    </row>
    <row r="21" customFormat="false" ht="15" hidden="false" customHeight="false" outlineLevel="0" collapsed="false">
      <c r="A21" s="567" t="s">
        <v>1720</v>
      </c>
      <c r="B21" s="566" t="s">
        <v>1721</v>
      </c>
      <c r="C21" s="568"/>
      <c r="D21" s="569"/>
      <c r="F21" s="576" t="s">
        <v>2711</v>
      </c>
      <c r="G21" s="577"/>
      <c r="H21" s="576" t="s">
        <v>2711</v>
      </c>
      <c r="I21" s="578"/>
    </row>
    <row r="22" customFormat="false" ht="15" hidden="false" customHeight="false" outlineLevel="0" collapsed="false">
      <c r="A22" s="565" t="s">
        <v>1726</v>
      </c>
      <c r="B22" s="566" t="s">
        <v>1727</v>
      </c>
      <c r="C22" s="568"/>
      <c r="D22" s="569"/>
      <c r="F22" s="576" t="s">
        <v>2625</v>
      </c>
      <c r="G22" s="577"/>
      <c r="H22" s="576" t="s">
        <v>2625</v>
      </c>
      <c r="I22" s="578"/>
    </row>
    <row r="23" customFormat="false" ht="15" hidden="false" customHeight="false" outlineLevel="0" collapsed="false">
      <c r="A23" s="565" t="s">
        <v>2465</v>
      </c>
      <c r="B23" s="566" t="s">
        <v>2466</v>
      </c>
      <c r="C23" s="568"/>
      <c r="D23" s="569"/>
      <c r="F23" s="576" t="s">
        <v>2712</v>
      </c>
      <c r="G23" s="577"/>
      <c r="H23" s="576" t="s">
        <v>2712</v>
      </c>
      <c r="I23" s="578"/>
    </row>
    <row r="24" customFormat="false" ht="15" hidden="false" customHeight="false" outlineLevel="0" collapsed="false">
      <c r="A24" s="565" t="s">
        <v>2130</v>
      </c>
      <c r="B24" s="566" t="s">
        <v>2131</v>
      </c>
      <c r="C24" s="568"/>
      <c r="D24" s="569"/>
      <c r="F24" s="576" t="s">
        <v>2713</v>
      </c>
      <c r="G24" s="577"/>
      <c r="H24" s="576" t="s">
        <v>2713</v>
      </c>
      <c r="I24" s="578"/>
    </row>
    <row r="25" customFormat="false" ht="15" hidden="false" customHeight="false" outlineLevel="0" collapsed="false">
      <c r="A25" s="565" t="s">
        <v>2133</v>
      </c>
      <c r="B25" s="566" t="s">
        <v>2134</v>
      </c>
      <c r="C25" s="568"/>
      <c r="D25" s="569"/>
      <c r="F25" s="579" t="s">
        <v>2714</v>
      </c>
      <c r="G25" s="580"/>
      <c r="H25" s="579" t="s">
        <v>2714</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2715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2716</v>
      </c>
    </row>
    <row r="35" customFormat="false" ht="15" hidden="false" customHeight="false" outlineLevel="0" collapsed="false">
      <c r="A35" s="565" t="s">
        <v>52</v>
      </c>
      <c r="B35" s="566" t="s">
        <v>53</v>
      </c>
      <c r="C35" s="568"/>
      <c r="D35" s="569"/>
      <c r="F35" s="583" t="s">
        <v>2717</v>
      </c>
    </row>
    <row r="36" customFormat="false" ht="15" hidden="false" customHeight="false" outlineLevel="0" collapsed="false">
      <c r="A36" s="567" t="s">
        <v>320</v>
      </c>
      <c r="B36" s="566" t="s">
        <v>321</v>
      </c>
      <c r="C36" s="568"/>
      <c r="D36" s="569"/>
      <c r="F36" s="585" t="s">
        <v>2638</v>
      </c>
    </row>
    <row r="37" customFormat="false" ht="15" hidden="false" customHeight="false" outlineLevel="0" collapsed="false">
      <c r="A37" s="565" t="s">
        <v>2142</v>
      </c>
      <c r="B37" s="566" t="s">
        <v>2718</v>
      </c>
      <c r="C37" s="568"/>
      <c r="D37" s="569"/>
      <c r="F37" s="585" t="s">
        <v>2719</v>
      </c>
    </row>
    <row r="38" customFormat="false" ht="15" hidden="false" customHeight="false" outlineLevel="0" collapsed="false">
      <c r="A38" s="565" t="s">
        <v>2145</v>
      </c>
      <c r="B38" s="566" t="s">
        <v>2146</v>
      </c>
      <c r="C38" s="568"/>
      <c r="D38" s="569"/>
      <c r="F38" s="585" t="s">
        <v>2720</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Hydro</cp:lastModifiedBy>
  <cp:lastPrinted>2013-11-13T15:17:03Z</cp:lastPrinted>
  <dcterms:modified xsi:type="dcterms:W3CDTF">2015-03-26T09:27:10Z</dcterms:modified>
  <cp:revision>0</cp:revision>
  <dc:subject/>
  <dc:title>Feuille d'aide au calcul de l'IBMR</dc:title>
</cp:coreProperties>
</file>