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10" sheetId="1" state="visible" r:id="rId3"/>
  </sheets>
  <definedNames>
    <definedName function="false" hidden="false" localSheetId="0" name="_xlnm.Print_Area" vbProcedure="false">'04027210'!$A$1:$O$82</definedName>
    <definedName function="false" hidden="false" localSheetId="0" name="Cf." vbProcedure="false"/>
    <definedName function="false" hidden="false" localSheetId="0" name="NOM" vbProcedure="false">'04027210'!$H$1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<sst xmlns="http://schemas.openxmlformats.org/spreadsheetml/2006/main" count="114" uniqueCount="111">
  <si>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</si>
  <si>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</si>
  <si>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</si>
  <si>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Julien ROBINET</t>
  </si>
  <si>
    <t xml:space="preserve">conforme AFNOR T90-395 oct. 2003</t>
  </si>
  <si>
    <t xml:space="preserve">LE CHAPEAUROUX</t>
  </si>
  <si>
    <t xml:space="preserve">CHAPEAUROUX à PIERREFICHE</t>
  </si>
  <si>
    <t xml:space="preserve">04027210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</si>
  <si>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</si>
  <si>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</si>
  <si>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</si>
  <si>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</si>
  <si>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</si>
  <si>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</si>
  <si>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</si>
  <si>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</si>
  <si>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</si>
  <si>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</si>
  <si>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</si>
  <si>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</si>
  <si>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</si>
  <si>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</si>
  <si>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</si>
  <si>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</si>
  <si>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</si>
  <si>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</si>
  <si>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</si>
  <si>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</si>
  <si>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</si>
  <si>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</si>
  <si>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</si>
  <si>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</si>
  <si>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</si>
  <si>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</si>
  <si>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</si>
  <si>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</si>
  <si>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</si>
  <si>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</si>
  <si>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</si>
  <si>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</si>
  <si>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</si>
  <si>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</si>
  <si>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</si>
  <si>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</si>
  <si>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</si>
  <si>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</si>
  <si>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</si>
  <si>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</si>
  <si>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</si>
  <si>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</si>
  <si>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</si>
  <si>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</si>
  <si>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</si>
  <si>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</si>
  <si>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</si>
  <si>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</si>
  <si>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</si>
  <si>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</si>
  <si>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(43,5776662708819 %)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</si>
  <si>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</si>
  <si>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</si>
  <si>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</si>
  <si>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</si>
  <si>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</si>
  <si>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</si>
  <si>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</si>
  <si>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</si>
  <si>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</si>
  <si>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</si>
  <si>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</si>
  <si>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</si>
  <si>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</si>
  <si>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</si>
  <si>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</si>
  <si>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</si>
  <si>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</si>
  <si>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</si>
  <si>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</si>
  <si>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VERANA</t>
  </si>
  <si>
    <t xml:space="preserve">SPAERE</t>
  </si>
  <si>
    <t xml:space="preserve">GLYFLU</t>
  </si>
  <si>
    <t xml:space="preserve">MENARV</t>
  </si>
  <si>
    <t xml:space="preserve">LYSVUL</t>
  </si>
  <si>
    <t xml:space="preserve">AMBRIP</t>
  </si>
  <si>
    <t xml:space="preserve">SPISPX</t>
  </si>
  <si>
    <t xml:space="preserve">FONSQU</t>
  </si>
  <si>
    <t xml:space="preserve">NOSSPX</t>
  </si>
  <si>
    <t xml:space="preserve">CHIPOL</t>
  </si>
  <si>
    <t xml:space="preserve">PHOSPX</t>
  </si>
  <si>
    <t xml:space="preserve">SCYSPX</t>
  </si>
  <si>
    <t xml:space="preserve">BRARIV</t>
  </si>
  <si>
    <t xml:space="preserve">FISCRA</t>
  </si>
  <si>
    <t xml:space="preserve">SPAEML</t>
  </si>
  <si>
    <t xml:space="preserve">ELEPAL</t>
  </si>
  <si>
    <t xml:space="preserve">CARACU</t>
  </si>
  <si>
    <t xml:space="preserve">LEMMIN</t>
  </si>
  <si>
    <t xml:space="preserve">CALBRU</t>
  </si>
  <si>
    <t xml:space="preserve">BATSPX</t>
  </si>
  <si>
    <t xml:space="preserve">PHAARU</t>
  </si>
  <si>
    <t xml:space="preserve">ULOSPX</t>
  </si>
  <si>
    <t xml:space="preserve">MELSPX</t>
  </si>
  <si>
    <t xml:space="preserve">RANPEN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</si>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</sst>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41137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11.8679245283019</v>
      </c>
      <c r="M5" s="52"/>
      <c r="N5" s="53"/>
      <c r="O5" s="54" t="n">
        <v>11.8571428571429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48</v>
      </c>
      <c r="C7" s="66" t="n">
        <v>52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35</v>
      </c>
      <c r="C9" s="85" t="n">
        <v>13</v>
      </c>
      <c r="D9" s="86"/>
      <c r="E9" s="86"/>
      <c r="F9" s="87" t="n">
        <f aca="false">($B9*$B$7+$C9*$C$7)/100</f>
        <v>23.56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24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70.244999172166</v>
      </c>
      <c r="C20" s="164" t="n">
        <f aca="false">SUM(C23:C82)</f>
        <v>18.9616666696966</v>
      </c>
      <c r="D20" s="165"/>
      <c r="E20" s="166" t="s">
        <v>52</v>
      </c>
      <c r="F20" s="167" t="n">
        <f aca="false">($B20*$B$7+$C20*$C$7)/100</f>
        <v>43.5776662708819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33.7175996026397</v>
      </c>
      <c r="C21" s="177" t="n">
        <f aca="false">C20*C7/100</f>
        <v>9.86006666824222</v>
      </c>
      <c r="D21" s="109" t="str">
        <f aca="false">IF(F21=0,"",IF((ABS(F21-F19))&gt;(0.2*F21),CONCATENATE(" rec. par taxa (",F21," %) supérieur à 20 % !"),""))</f>
        <v> rec. par taxa (43,5776662708819 %)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43.5776662708819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0.200000002980232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0.104000001549721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4</v>
      </c>
      <c r="W23" s="217"/>
      <c r="X23" s="217"/>
      <c r="Y23" s="215" t="str">
        <f aca="false">IF(A23="new.cod","NEWCOD",IF(AND((Z23=""),ISTEXT(A23)),A23,IF(Z23="","",INDEX(,Z23))))</f>
        <v>VERANA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0.200000002980232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0.104000001549721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SPAERE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3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1.56479999989271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6</v>
      </c>
      <c r="W25" s="217"/>
      <c r="Y25" s="215" t="str">
        <f aca="false">IF(A25="new.cod","NEWCOD",IF(AND((Z25=""),ISTEXT(A25)),A25,IF(Z25="","",INDEX(,Z25))))</f>
        <v>GLYFLU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0.00479999989271164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MENARV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LYSVUL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AMBRIP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SPISPX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0.00479999989271164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3</v>
      </c>
      <c r="W30" s="217"/>
      <c r="Y30" s="215" t="str">
        <f aca="false">IF(A30="new.cod","NEWCOD",IF(AND((Z30=""),ISTEXT(A30)),A30,IF(Z30="","",INDEX(,Z30))))</f>
        <v>FONSQU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0.00479999989271164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NOSSPX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0.00479999989271164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CHIPOL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0.00479999989271164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PHOSPX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0.00479999989271164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>SCYSPX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0.00999999977648258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0.00479999989271164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BRARIV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0.00999999977648258</v>
      </c>
      <c r="C36" s="222" t="n">
        <v>0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0.00479999989271164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2</v>
      </c>
      <c r="W36" s="217"/>
      <c r="Y36" s="215" t="str">
        <f aca="false">IF(A36="new.cod","NEWCOD",IF(AND((Z36=""),ISTEXT(A36)),A36,IF(Z36="","",INDEX(,Z36))))</f>
        <v>FISCRA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0.00999999977648258</v>
      </c>
      <c r="C37" s="222" t="n">
        <v>1.5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0.784799999892712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2</v>
      </c>
      <c r="W37" s="217"/>
      <c r="Y37" s="215" t="str">
        <f aca="false">IF(A37="new.cod","NEWCOD",IF(AND((Z37=""),ISTEXT(A37)),A37,IF(Z37="","",INDEX(,Z37))))</f>
        <v>SPAEML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0.200000002980232</v>
      </c>
      <c r="C38" s="222" t="n">
        <v>0.00999999977648258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0.101200001314282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4</v>
      </c>
      <c r="W38" s="217"/>
      <c r="Y38" s="215" t="str">
        <f aca="false">IF(A38="new.cod","NEWCOD",IF(AND((Z38=""),ISTEXT(A38)),A38,IF(Z38="","",INDEX(,Z38))))</f>
        <v>ELEPAL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0.200000002980232</v>
      </c>
      <c r="C39" s="222" t="n">
        <v>2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1.13600000143051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>CARACU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0.300000011920929</v>
      </c>
      <c r="C40" s="222" t="n">
        <v>0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0.144000005722046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2</v>
      </c>
      <c r="W40" s="217"/>
      <c r="Y40" s="215" t="str">
        <f aca="false">IF(A40="new.cod","NEWCOD",IF(AND((Z40=""),ISTEXT(A40)),A40,IF(Z40="","",INDEX(,Z40))))</f>
        <v>LEMMIN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96</v>
      </c>
      <c r="B41" s="221" t="n">
        <v>0.409999996423721</v>
      </c>
      <c r="C41" s="222" t="n">
        <v>0.00999999977648258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0.201999998167157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>CALBRU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1.66666698455811</v>
      </c>
      <c r="C42" s="222" t="n">
        <v>0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0.800000152587891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4</v>
      </c>
      <c r="W42" s="217"/>
      <c r="Y42" s="215" t="str">
        <f aca="false">IF(A42="new.cod","NEWCOD",IF(AND((Z42=""),ISTEXT(A42)),A42,IF(Z42="","",INDEX(,Z42))))</f>
        <v>BATSPX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98</v>
      </c>
      <c r="B43" s="221" t="n">
        <v>2</v>
      </c>
      <c r="C43" s="222" t="n">
        <v>2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2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3</v>
      </c>
      <c r="W43" s="217"/>
      <c r="Y43" s="215" t="str">
        <f aca="false">IF(A43="new.cod","NEWCOD",IF(AND((Z43=""),ISTEXT(A43)),A43,IF(Z43="","",INDEX(,Z43))))</f>
        <v>PHAARU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 t="s">
        <v>99</v>
      </c>
      <c r="B44" s="221" t="n">
        <v>5.83333301544189</v>
      </c>
      <c r="C44" s="222" t="n">
        <v>1.66666662693024</v>
      </c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3.66666649341583</v>
      </c>
      <c r="G44" s="226" t="str">
        <f aca="false">IF(A44="","",IF(ISERROR(VLOOKUP($A44,,13,0)),IF(ISERROR(VLOOKUP($A44,,12,0)),"    -",VLOOKUP($A44,,12,0)),VLOOKUP($A44,,13,0)))</f>
        <v>    -</v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3</v>
      </c>
      <c r="W44" s="217"/>
      <c r="Y44" s="215" t="str">
        <f aca="false">IF(A44="new.cod","NEWCOD",IF(AND((Z44=""),ISTEXT(A44)),A44,IF(Z44="","",INDEX(,Z44))))</f>
        <v>ULOSPX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n">
        <f aca="false">IF(A44="","",1)</f>
        <v>1</v>
      </c>
    </row>
    <row r="45" customFormat="false" ht="12.75" hidden="false" customHeight="false" outlineLevel="0" collapsed="false">
      <c r="A45" s="220" t="s">
        <v>100</v>
      </c>
      <c r="B45" s="221" t="n">
        <v>29.5049991607666</v>
      </c>
      <c r="C45" s="222" t="n">
        <v>8.33500003814697</v>
      </c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18.4965996170044</v>
      </c>
      <c r="G45" s="226" t="str">
        <f aca="false">IF(A45="","",IF(ISERROR(VLOOKUP($A45,,13,0)),IF(ISERROR(VLOOKUP($A45,,12,0)),"    -",VLOOKUP($A45,,12,0)),VLOOKUP($A45,,13,0)))</f>
        <v>    -</v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4</v>
      </c>
      <c r="W45" s="217"/>
      <c r="Y45" s="215" t="str">
        <f aca="false">IF(A45="new.cod","NEWCOD",IF(AND((Z45=""),ISTEXT(A45)),A45,IF(Z45="","",INDEX(,Z45))))</f>
        <v>MELSPX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n">
        <f aca="false">IF(A45="","",1)</f>
        <v>1</v>
      </c>
    </row>
    <row r="46" customFormat="false" ht="12.75" hidden="false" customHeight="false" outlineLevel="0" collapsed="false">
      <c r="A46" s="220" t="s">
        <v>101</v>
      </c>
      <c r="B46" s="221" t="n">
        <v>30</v>
      </c>
      <c r="C46" s="222" t="n">
        <v>0.00999999977648258</v>
      </c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14.4051999998838</v>
      </c>
      <c r="G46" s="226" t="str">
        <f aca="false">IF(A46="","",IF(ISERROR(VLOOKUP($A46,,13,0)),IF(ISERROR(VLOOKUP($A46,,12,0)),"    -",VLOOKUP($A46,,12,0)),VLOOKUP($A46,,13,0)))</f>
        <v>    -</v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4</v>
      </c>
      <c r="W46" s="217"/>
      <c r="Y46" s="215" t="str">
        <f aca="false">IF(A46="new.cod","NEWCOD",IF(AND((Z46=""),ISTEXT(A46)),A46,IF(Z46="","",INDEX(,Z46))))</f>
        <v>RANPEN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n">
        <f aca="false">IF(A46="","",1)</f>
        <v>1</v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102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CHAPEAUROUX</v>
      </c>
      <c r="B84" s="253" t="str">
        <f aca="false">C3</f>
        <v>CHAPEAUROUX à PIERREFICHE</v>
      </c>
      <c r="C84" s="254" t="n">
        <f aca="false">A4</f>
        <v>41137</v>
      </c>
      <c r="D84" s="255" t="str">
        <f aca="false">IF(ISERROR(SUM($T$23:$T$82)/SUM($U$23:$U$82)),"",SUM($T$23:$T$82)/SUM($U$23:$U$82))</f>
        <v/>
      </c>
      <c r="E84" s="256" t="n">
        <f aca="false">N13</f>
        <v>24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43.5776662708819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103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107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110</v>
      </c>
      <c r="R93" s="9"/>
      <c r="S93" s="215" t="str">
        <f aca="false">INDEX($A$23:$A$82,$S$92)</f>
        <v>VERANA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2024-03-14T21:55:51Z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