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omments9.xml" ContentType="application/vnd.openxmlformats-officedocument.spreadsheetml.comment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8.xml" ContentType="application/vnd.openxmlformats-officedocument.drawing+xml"/>
  <Override PartName="/xl/drawings/drawing9.xml" ContentType="application/vnd.openxmlformats-officedocument.drawing+xml"/>
  <Override PartName="/xl/drawings/drawing1.xml" ContentType="application/vnd.openxmlformats-officedocument.drawing+xml"/>
  <Override PartName="/xl/drawings/drawing2.xml" ContentType="application/vnd.openxmlformats-officedocument.drawing+xml"/>
  <Override PartName="/xl/drawings/vmlDrawing1.vml" ContentType="application/vnd.openxmlformats-officedocument.vmlDrawing"/>
  <Override PartName="/xl/drawings/vmlDrawing3.vml" ContentType="application/vnd.openxmlformats-officedocument.vmlDrawing"/>
  <Override PartName="/xl/drawings/drawing4.xml" ContentType="application/vnd.openxmlformats-officedocument.drawing+xml"/>
  <Override PartName="/xl/drawings/vmlDrawing4.vml" ContentType="application/vnd.openxmlformats-officedocument.vmlDrawing"/>
  <Override PartName="/xl/drawings/drawing5.xml" ContentType="application/vnd.openxmlformats-officedocument.drawing+xml"/>
  <Override PartName="/xl/drawings/drawing3.xml" ContentType="application/vnd.openxmlformats-officedocument.drawing+xml"/>
  <Override PartName="/xl/drawings/vmlDrawing2.vml" ContentType="application/vnd.openxmlformats-officedocument.vmlDrawing"/>
  <Override PartName="/xl/drawings/vmlDrawing5.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comments8.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04027225" sheetId="6" state="visible" r:id="rId8"/>
    <sheet name="04027210" sheetId="7" state="visible" r:id="rId9"/>
    <sheet name="04026900" sheetId="8" state="visible" r:id="rId10"/>
    <sheet name="modele" sheetId="9" state="hidden" r:id="rId11"/>
    <sheet name="liste codes réf" sheetId="10" state="hidden" r:id="rId12"/>
  </sheets>
  <externalReferences>
    <externalReference r:id="rId13"/>
    <externalReference r:id="rId14"/>
    <externalReference r:id="rId15"/>
  </externalReferences>
  <definedNames>
    <definedName function="false" hidden="false" localSheetId="7" name="_xlnm.Print_Area" vbProcedure="false">'04026900'!$A$1:$O$82</definedName>
    <definedName function="false" hidden="false" localSheetId="6" name="_xlnm.Print_Area" vbProcedure="false">'04027210'!$A$1:$O$82</definedName>
    <definedName function="false" hidden="false" localSheetId="5" name="_xlnm.Print_Area" vbProcedure="false">'04027225'!$A$1:$O$82</definedName>
    <definedName function="false" hidden="false" localSheetId="9"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8" name="_xlnm.Print_Area" vbProcedure="false">modele!$A$1:$O$82</definedName>
    <definedName function="false" hidden="false" localSheetId="4" name="_xlnm.Print_Area" vbProcedure="false">notice!$A$5:$L$126</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Cf_" vbProcedure="false">'[3]liste codes réf'!$F$29:$F$30</definedName>
    <definedName function="false" hidden="false" localSheetId="5" name="Excel_BuiltIn__FilterDatabase" vbProcedure="false">'04027225'!$A$23:$J$84</definedName>
    <definedName function="false" hidden="false" localSheetId="5" name="NOM" vbProcedure="false">'04027225'!$H$1</definedName>
    <definedName function="false" hidden="false" localSheetId="5" name="noms_taxons" vbProcedure="false">'[3]liste codes réf'!$B$8:$B$887</definedName>
    <definedName function="false" hidden="false" localSheetId="5" name="periphyton" vbProcedure="false">'[3]liste codes réf'!$F$35:$F$39</definedName>
    <definedName function="false" hidden="false" localSheetId="5" name="type_courant" vbProcedure="false">'[3]liste codes réf'!$F$16:$F$25</definedName>
    <definedName function="false" hidden="false" localSheetId="6" name="Cf_" vbProcedure="false">'[2]liste codes réf'!$F$29:$F$30</definedName>
    <definedName function="false" hidden="false" localSheetId="6" name="Excel_BuiltIn__FilterDatabase" vbProcedure="false">'04027210'!$A$23:$J$84</definedName>
    <definedName function="false" hidden="false" localSheetId="6" name="NOM" vbProcedure="false">'04027210'!$H$1</definedName>
    <definedName function="false" hidden="false" localSheetId="6" name="noms_taxons" vbProcedure="false">'[2]liste codes réf'!$B$8:$B$887</definedName>
    <definedName function="false" hidden="false" localSheetId="6" name="periphyton" vbProcedure="false">'[2]liste codes réf'!$F$35:$F$39</definedName>
    <definedName function="false" hidden="false" localSheetId="6" name="type_courant" vbProcedure="false">'[2]liste codes réf'!$F$16:$F$25</definedName>
    <definedName function="false" hidden="false" localSheetId="7" name="Cf_" vbProcedure="false">'[1]liste codes réf'!$F$29:$F$30</definedName>
    <definedName function="false" hidden="false" localSheetId="7" name="Excel_BuiltIn__FilterDatabase" vbProcedure="false">'04026900'!$A$23:$J$84</definedName>
    <definedName function="false" hidden="false" localSheetId="7" name="NOM" vbProcedure="false">'04026900'!$H$1</definedName>
    <definedName function="false" hidden="false" localSheetId="7" name="noms_taxons" vbProcedure="false">'[1]liste codes réf'!$B$8:$B$887</definedName>
    <definedName function="false" hidden="false" localSheetId="7" name="periphyton" vbProcedure="false">'[1]liste codes réf'!$F$35:$F$39</definedName>
    <definedName function="false" hidden="false" localSheetId="7" name="type_courant" vbProcedure="false">'[1]liste codes réf'!$F$16:$F$25</definedName>
    <definedName function="false" hidden="false" localSheetId="8"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12</xdr:rowOff>
              </xdr:from>
              <xdr:to>
                <xdr:col>4</xdr:col>
                <xdr:colOff>47</xdr:colOff>
                <xdr:row>178</xdr:row>
                <xdr:rowOff>12</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430</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233</xdr:colOff>
                <xdr:row>3</xdr:row>
                <xdr:rowOff>16</xdr:rowOff>
              </xdr:from>
              <xdr:to>
                <xdr:col>16</xdr:col>
                <xdr:colOff>62</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List>
</comments>
</file>

<file path=xl/comments9.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<sst xmlns="http://schemas.openxmlformats.org/spreadsheetml/2006/main" count="7596" uniqueCount="2741">
  <si>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</si>
  <si>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</si>
  <si>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</si>
  <si>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</si>
  <si>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</si>
  <si>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</si>
  <si>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</si>
  <si>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</si>
  <si>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</si>
  <si>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</si>
  <si>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</si>
  <si>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</si>
  <si>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</si>
  <si>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</si>
  <si>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</si>
  <si>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</si>
  <si>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</si>
  <si>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</si>
  <si>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</si>
  <si>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</si>
  <si>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</si>
  <si>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</si>
  <si>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</si>
  <si>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</si>
  <si>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</si>
  <si>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</si>
  <si>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</si>
  <si>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</si>
  <si>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</si>
  <si>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</si>
  <si>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</si>
  <si>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</si>
  <si>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</si>
  <si>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</si>
  <si>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</si>
  <si>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</si>
  <si>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</si>
  <si>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</si>
  <si>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</si>
  <si>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</si>
  <si>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</si>
  <si>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</si>
  <si>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</si>
  <si>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</si>
  <si>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</si>
  <si>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</si>
  <si>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</si>
  <si>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</si>
  <si>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</si>
  <si>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</si>
  <si>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</si>
  <si>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</si>
  <si>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</si>
  <si>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</si>
  <si>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</si>
  <si>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</si>
  <si>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</si>
  <si>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</si>
  <si>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</si>
  <si>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</si>
  <si>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</si>
  <si>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</si>
  <si>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</si>
  <si>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</si>
  <si>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</si>
  <si>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</si>
  <si>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</si>
  <si>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</si>
  <si>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</si>
  <si>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</si>
  <si>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</si>
  <si>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</si>
  <si>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</si>
  <si>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</si>
  <si>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</si>
  <si>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</si>
  <si>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</si>
  <si>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</si>
  <si>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</si>
  <si>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</si>
  <si>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</si>
  <si>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</si>
  <si>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</si>
  <si>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</si>
  <si>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</si>
  <si>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</si>
  <si>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</si>
  <si>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</si>
  <si>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</si>
  <si>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</si>
  <si>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</si>
  <si>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</si>
  <si>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</si>
  <si>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</si>
  <si>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</si>
  <si>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</si>
  <si>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</si>
  <si>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</si>
  <si>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</si>
  <si>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</si>
  <si>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</si>
  <si>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</si>
  <si>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</si>
  <si>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</si>
  <si>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</si>
  <si>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</si>
  <si>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</si>
  <si>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</si>
  <si>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</si>
  <si>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</si>
  <si>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</si>
  <si>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</si>
  <si>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</si>
  <si>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</si>
  <si>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</si>
  <si>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</si>
  <si>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</si>
  <si>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</si>
  <si>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</si>
  <si>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</si>
  <si>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</si>
  <si>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</si>
  <si>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</si>
  <si>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</si>
  <si>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</si>
  <si>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</si>
  <si>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</si>
  <si>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</si>
  <si>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</si>
  <si>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</si>
  <si>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</si>
  <si>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</si>
  <si>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</si>
  <si>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</si>
  <si>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</si>
  <si>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</si>
  <si>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</si>
  <si>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</si>
  <si>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</si>
  <si>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</si>
  <si>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</si>
  <si>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</si>
  <si>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</si>
  <si>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</si>
  <si>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</si>
  <si>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</si>
  <si>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</si>
  <si>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</si>
  <si>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</si>
  <si>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</si>
  <si>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</si>
  <si>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</si>
  <si>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</si>
  <si>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</si>
  <si>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</si>
  <si>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</si>
  <si>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</si>
  <si>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</si>
  <si>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</si>
  <si>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</si>
  <si>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</si>
  <si>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</si>
  <si>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</si>
  <si>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</si>
  <si>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</si>
  <si>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</si>
  <si>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</si>
  <si>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</si>
  <si>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</si>
  <si>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</si>
  <si>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</si>
  <si>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</si>
  <si>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</si>
  <si>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</si>
  <si>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</si>
  <si>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</si>
  <si>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</si>
  <si>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</si>
  <si>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</si>
  <si>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</si>
  <si>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</si>
  <si>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</si>
  <si>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</si>
  <si>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</si>
  <si>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</si>
  <si>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</si>
  <si>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</si>
  <si>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</si>
  <si>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</si>
  <si>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</si>
  <si>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</si>
  <si>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</si>
  <si>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</si>
  <si>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</si>
  <si>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</si>
  <si>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</si>
  <si>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</si>
  <si>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</si>
  <si>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</si>
  <si>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</si>
  <si>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</si>
  <si>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</si>
  <si>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</si>
  <si>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</si>
  <si>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</si>
  <si>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</si>
  <si>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</si>
  <si>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</si>
  <si>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</si>
  <si>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</si>
  <si>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</si>
  <si>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</si>
  <si>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</si>
  <si>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</si>
  <si>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</si>
  <si>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</si>
  <si>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</si>
  <si>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</si>
  <si>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</si>
  <si>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</si>
  <si>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</si>
  <si>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</si>
  <si>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</si>
  <si>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</si>
  <si>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</si>
  <si>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</si>
  <si>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</si>
  <si>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</si>
  <si>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</si>
  <si>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</si>
  <si>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</si>
  <si>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</si>
  <si>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</si>
  <si>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</si>
  <si>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</si>
  <si>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</si>
  <si>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</si>
  <si>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</si>
  <si>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</si>
  <si>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</si>
  <si>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</si>
  <si>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</si>
  <si>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</si>
  <si>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</si>
  <si>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</si>
  <si>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</si>
  <si>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</si>
  <si>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</si>
  <si>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</si>
  <si>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</si>
  <si>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</si>
  <si>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</si>
  <si>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</si>
  <si>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</si>
  <si>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</si>
  <si>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</si>
  <si>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</si>
  <si>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</si>
  <si>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</si>
  <si>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</si>
  <si>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</si>
  <si>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</si>
  <si>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</si>
  <si>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</si>
  <si>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</si>
  <si>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</si>
  <si>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</si>
  <si>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</si>
  <si>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</si>
  <si>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</si>
  <si>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</si>
  <si>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</si>
  <si>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</si>
  <si>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</si>
  <si>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</si>
  <si>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</si>
  <si>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</si>
  <si>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</si>
  <si>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</si>
  <si>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</si>
  <si>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</si>
  <si>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</si>
  <si>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</si>
  <si>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</si>
  <si>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</si>
  <si>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</si>
  <si>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</si>
  <si>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</si>
  <si>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</si>
  <si>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</si>
  <si>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</si>
  <si>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</si>
  <si>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</si>
  <si>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</si>
  <si>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</si>
  <si>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</si>
  <si>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</si>
  <si>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</si>
  <si>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</si>
  <si>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</si>
  <si>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</si>
  <si>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</si>
  <si>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</si>
  <si>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</si>
  <si>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</si>
  <si>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</si>
  <si>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</si>
  <si>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</si>
  <si>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</si>
  <si>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</si>
  <si>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</si>
  <si>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</si>
  <si>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</si>
  <si>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</si>
  <si>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</si>
  <si>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</si>
  <si>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</si>
  <si>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</si>
  <si>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</si>
  <si>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</si>
  <si>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</si>
  <si>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</si>
  <si>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</si>
  <si>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</si>
  <si>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</si>
  <si>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</si>
  <si>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</si>
  <si>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</si>
  <si>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</si>
  <si>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</si>
  <si>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</si>
  <si>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</si>
  <si>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</si>
  <si>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</si>
  <si>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</si>
  <si>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</si>
  <si>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</si>
  <si>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</si>
  <si>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</si>
  <si>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</si>
  <si>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</si>
  <si>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</si>
  <si>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</si>
  <si>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</si>
  <si>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</si>
  <si>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</si>
  <si>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</si>
  <si>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</si>
  <si>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</si>
  <si>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</si>
  <si>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</si>
  <si>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</si>
  <si>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</si>
  <si>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</si>
  <si>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</si>
  <si>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</si>
  <si>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</si>
  <si>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</si>
  <si>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</si>
  <si>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</si>
  <si>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</si>
  <si>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</si>
  <si>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</si>
  <si>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</si>
  <si>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</si>
  <si>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</si>
  <si>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</si>
  <si>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</si>
  <si>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</si>
  <si>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</si>
  <si>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</si>
  <si>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</si>
  <si>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</si>
  <si>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</si>
  <si>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</si>
  <si>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</si>
  <si>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</si>
  <si>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</si>
  <si>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</si>
  <si>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</si>
  <si>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</si>
  <si>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</si>
  <si>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</si>
  <si>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</si>
  <si>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</si>
  <si>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</si>
  <si>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</si>
  <si>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</si>
  <si>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</si>
  <si>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</si>
  <si>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</si>
  <si>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</si>
  <si>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</si>
  <si>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</si>
  <si>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</si>
  <si>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</si>
  <si>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</si>
  <si>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</si>
  <si>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</si>
  <si>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</si>
  <si>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</si>
  <si>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</si>
  <si>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</si>
  <si>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</si>
  <si>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</si>
  <si>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</si>
  <si>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</si>
  <si>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</si>
  <si>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</si>
  <si>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</si>
  <si>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</si>
  <si>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</si>
  <si>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</si>
  <si>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</si>
  <si>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</si>
  <si>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</si>
  <si>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</si>
  <si>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</si>
  <si>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</si>
  <si>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</si>
  <si>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</si>
  <si>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</si>
  <si>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</si>
  <si>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</si>
  <si>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</si>
  <si>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</si>
  <si>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</si>
  <si>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</si>
  <si>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</si>
  <si>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</si>
  <si>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</si>
  <si>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</si>
  <si>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</si>
  <si>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</si>
  <si>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</si>
  <si>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</si>
  <si>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</si>
  <si>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</si>
  <si>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</si>
  <si>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</si>
  <si>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</si>
  <si>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</si>
  <si>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</si>
  <si>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</si>
  <si>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</si>
  <si>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</si>
  <si>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</si>
  <si>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</si>
  <si>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</si>
  <si>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</si>
  <si>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</si>
  <si>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</si>
  <si>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</si>
  <si>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</si>
  <si>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</si>
  <si>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</si>
  <si>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</si>
  <si>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</si>
  <si>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</si>
  <si>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</si>
  <si>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</si>
  <si>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</si>
  <si>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</si>
  <si>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</si>
  <si>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</si>
  <si>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</si>
  <si>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</si>
  <si>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</si>
  <si>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</si>
  <si>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</si>
  <si>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</si>
  <si>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</si>
  <si>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</si>
  <si>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</si>
  <si>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</si>
  <si>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</si>
  <si>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</si>
  <si>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</si>
  <si>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</si>
  <si>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</si>
  <si>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</si>
  <si>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</si>
  <si>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</si>
  <si>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</si>
  <si>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</si>
  <si>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</si>
  <si>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</si>
  <si>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</si>
  <si>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</si>
  <si>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</si>
  <si>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</si>
  <si>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</si>
  <si>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</si>
  <si>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</si>
  <si>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</si>
  <si>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</si>
  <si>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</si>
  <si>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</si>
  <si>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</si>
  <si>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</si>
  <si>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</si>
  <si>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</si>
  <si>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</si>
  <si>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</si>
  <si>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</si>
  <si>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</si>
  <si>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</si>
  <si>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</si>
  <si>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</si>
  <si>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</si>
  <si>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</si>
  <si>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</si>
  <si>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</si>
  <si>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</si>
  <si>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</si>
  <si>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</si>
  <si>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</si>
  <si>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</si>
  <si>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</si>
  <si>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</si>
  <si>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</si>
  <si>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</si>
  <si>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</si>
  <si>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</si>
  <si>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</si>
  <si>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</si>
  <si>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</si>
  <si>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</si>
  <si>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</si>
  <si>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</si>
  <si>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</si>
  <si>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</si>
  <si>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</si>
  <si>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</si>
  <si>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</si>
  <si>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</si>
  <si>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</si>
  <si>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</si>
  <si>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</si>
  <si>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</si>
  <si>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</si>
  <si>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</si>
  <si>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</si>
  <si>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</si>
  <si>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</si>
  <si>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</si>
  <si>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</si>
  <si>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</si>
  <si>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</si>
  <si>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</si>
  <si>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</si>
  <si>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</si>
  <si>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</si>
  <si>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</si>
  <si>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</si>
  <si>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</si>
  <si>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</si>
  <si>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</si>
  <si>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</si>
  <si>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</si>
  <si>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</si>
  <si>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</si>
  <si>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</si>
  <si>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</si>
  <si>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</si>
  <si>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</si>
  <si>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</si>
  <si>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</si>
  <si>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</si>
  <si>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</si>
  <si>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</si>
  <si>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</si>
  <si>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</si>
  <si>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</si>
  <si>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</si>
  <si>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</si>
  <si>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</si>
  <si>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</si>
  <si>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</si>
  <si>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</si>
  <si>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</si>
  <si>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</si>
  <si>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</si>
  <si>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</si>
  <si>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</si>
  <si>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</si>
  <si>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</si>
  <si>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</si>
  <si>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</si>
  <si>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</si>
  <si>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</si>
  <si>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</si>
  <si>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</si>
  <si>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</si>
  <si>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</si>
  <si>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</si>
  <si>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</si>
  <si>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</si>
  <si>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</si>
  <si>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</si>
  <si>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</si>
  <si>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</si>
  <si>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</si>
  <si>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</si>
  <si>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</si>
  <si>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</si>
  <si>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</si>
  <si>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</si>
  <si>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</si>
  <si>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</si>
  <si>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</si>
  <si>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</si>
  <si>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</si>
  <si>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</si>
  <si>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</si>
  <si>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</si>
  <si>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</si>
  <si>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</si>
  <si>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</si>
  <si>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</si>
  <si>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</si>
  <si>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</si>
  <si>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</si>
  <si>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</si>
  <si>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</si>
  <si>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</si>
  <si>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</si>
  <si>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</si>
  <si>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</si>
  <si>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</si>
  <si>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</si>
  <si>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</si>
  <si>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</si>
  <si>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</si>
  <si>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</si>
  <si>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</si>
  <si>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</si>
  <si>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</si>
  <si>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</si>
  <si>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</si>
  <si>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</si>
  <si>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</si>
  <si>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</si>
  <si>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</si>
  <si>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</si>
  <si>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</si>
  <si>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</si>
  <si>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</si>
  <si>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</si>
  <si>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</si>
  <si>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</si>
  <si>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</si>
  <si>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</si>
  <si>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</si>
  <si>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</si>
  <si>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</si>
  <si>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</si>
  <si>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</si>
  <si>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</si>
  <si>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</si>
  <si>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</si>
  <si>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</si>
  <si>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</si>
  <si>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</si>
  <si>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</si>
  <si>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</si>
  <si>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</si>
  <si>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</si>
  <si>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</si>
  <si>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</si>
  <si>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</si>
  <si>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</si>
  <si>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</si>
  <si>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</si>
  <si>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</si>
  <si>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</si>
  <si>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</si>
  <si>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</si>
  <si>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</si>
  <si>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</si>
  <si>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</si>
  <si>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</si>
  <si>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</si>
  <si>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</si>
  <si>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</si>
  <si>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</si>
  <si>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</si>
  <si>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</si>
  <si>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</si>
  <si>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</si>
  <si>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</si>
  <si>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</si>
  <si>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</si>
  <si>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</si>
  <si>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</si>
  <si>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</si>
  <si>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</si>
  <si>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</si>
  <si>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</si>
  <si>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</si>
  <si>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</si>
  <si>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</si>
  <si>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</si>
  <si>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</si>
  <si>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</si>
  <si>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</si>
  <si>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</si>
  <si>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</si>
  <si>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</si>
  <si>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</si>
  <si>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</si>
  <si>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</si>
  <si>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</si>
  <si>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</si>
  <si>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</si>
  <si>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</si>
  <si>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</si>
  <si>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</si>
  <si>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</si>
  <si>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</si>
  <si>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</si>
  <si>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</si>
  <si>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</si>
  <si>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</si>
  <si>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</si>
  <si>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</si>
  <si>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</si>
  <si>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</si>
  <si>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</si>
  <si>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</si>
  <si>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</si>
  <si>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</si>
  <si>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</si>
  <si>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</si>
  <si>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</si>
  <si>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</si>
  <si>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</si>
  <si>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</si>
  <si>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</si>
  <si>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</si>
  <si>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</si>
  <si>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</si>
  <si>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</si>
  <si>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</si>
  <si>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</si>
  <si>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</si>
  <si>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</si>
  <si>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</si>
  <si>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</si>
  <si>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</si>
  <si>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</si>
  <si>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</si>
  <si>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</si>
  <si>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</si>
  <si>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</si>
  <si>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</si>
  <si>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</si>
  <si>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</si>
  <si>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</si>
  <si>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</si>
  <si>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</si>
  <si>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</si>
  <si>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</si>
  <si>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</si>
  <si>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</si>
  <si>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</si>
  <si>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</si>
  <si>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</si>
  <si>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</si>
  <si>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</si>
  <si>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</si>
  <si>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</si>
  <si>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</si>
  <si>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</si>
  <si>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</si>
  <si>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</si>
  <si>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</si>
  <si>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</si>
  <si>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</si>
  <si>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</si>
  <si>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</si>
  <si>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</si>
  <si>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</si>
  <si>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</si>
  <si>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</si>
  <si>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</si>
  <si>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</si>
  <si>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</si>
  <si>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</si>
  <si>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</si>
  <si>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</si>
  <si>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</si>
  <si>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</si>
  <si>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</si>
  <si>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</si>
  <si>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</si>
  <si>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</si>
  <si>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</si>
  <si>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</si>
  <si>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</si>
  <si>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</si>
  <si>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</si>
  <si>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</si>
  <si>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</si>
  <si>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</si>
  <si>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</si>
  <si>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</si>
  <si>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</si>
  <si>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</si>
  <si>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</si>
  <si>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</si>
  <si>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</si>
  <si>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</si>
  <si>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</si>
  <si>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</si>
  <si>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</si>
  <si>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</si>
  <si>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</si>
  <si>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</si>
  <si>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</si>
  <si>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</si>
  <si>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</si>
  <si>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</si>
  <si>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</si>
  <si>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</si>
  <si>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</si>
  <si>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</si>
  <si>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</si>
  <si>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</si>
  <si>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</si>
  <si>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</si>
  <si>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</si>
  <si>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</si>
  <si>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</si>
  <si>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</si>
  <si>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</si>
  <si>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</si>
  <si>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</si>
  <si>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</si>
  <si>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</si>
  <si>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</si>
  <si>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</si>
  <si>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</si>
  <si>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</si>
  <si>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</si>
  <si>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</si>
  <si>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</si>
  <si>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</si>
  <si>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</si>
  <si>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</si>
  <si>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</si>
  <si>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</si>
  <si>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</si>
  <si>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</si>
  <si>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</si>
  <si>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</si>
  <si>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</si>
  <si>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</si>
  <si>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</si>
  <si>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</si>
  <si>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</si>
  <si>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</si>
  <si>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</si>
  <si>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</si>
  <si>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</si>
  <si>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</si>
  <si>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</si>
  <si>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</si>
  <si>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</si>
  <si>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</si>
  <si>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</si>
  <si>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</si>
  <si>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</si>
  <si>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</si>
  <si>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</si>
  <si>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</si>
  <si>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</si>
  <si>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</si>
  <si>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</si>
  <si>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</si>
  <si>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</si>
  <si>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</si>
  <si>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</si>
  <si>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</si>
  <si>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</si>
  <si>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</si>
  <si>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</si>
  <si>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</si>
  <si>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</si>
  <si>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</si>
  <si>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</si>
  <si>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</si>
  <si>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</si>
  <si>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</si>
  <si>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</si>
  <si>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</si>
  <si>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</si>
  <si>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</si>
  <si>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</si>
  <si>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</si>
  <si>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</si>
  <si>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</si>
  <si>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</si>
  <si>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</si>
  <si>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</si>
  <si>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</si>
  <si>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</si>
  <si>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</si>
  <si>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</si>
  <si>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</si>
  <si>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</si>
  <si>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</si>
  <si>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</si>
  <si>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</si>
  <si>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</si>
  <si>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</si>
  <si>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</si>
  <si>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</si>
  <si>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</si>
  <si>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</si>
  <si>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</si>
  <si>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</si>
  <si>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</si>
  <si>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</si>
  <si>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</si>
  <si>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</si>
  <si>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</si>
  <si>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</si>
  <si>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</si>
  <si>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</si>
  <si>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</si>
  <si>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</si>
  <si>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</si>
  <si>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</si>
  <si>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</si>
  <si>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</si>
  <si>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</si>
  <si>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</si>
  <si>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</si>
  <si>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</si>
  <si>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</si>
  <si>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</si>
  <si>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</si>
  <si>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</si>
  <si>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</si>
  <si>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</si>
  <si>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</si>
  <si>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</si>
  <si>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</si>
  <si>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</si>
  <si>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</si>
  <si>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</si>
  <si>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</si>
  <si>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</si>
  <si>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</si>
  <si>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</si>
  <si>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</si>
  <si>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</si>
  <si>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</si>
  <si>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</si>
  <si>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</si>
  <si>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</si>
  <si>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</si>
  <si>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</si>
  <si>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</si>
  <si>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</si>
  <si>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</si>
  <si>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</si>
  <si>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</si>
  <si>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</si>
  <si>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</si>
  <si>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</si>
  <si>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</si>
  <si>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</si>
  <si>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</si>
  <si>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</si>
  <si>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</si>
  <si>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</si>
  <si>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</si>
  <si>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</si>
  <si>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</si>
  <si>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</si>
  <si>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</si>
  <si>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</si>
  <si>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</si>
  <si>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</si>
  <si>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</si>
  <si>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</si>
  <si>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</si>
  <si>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</si>
  <si>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</si>
  <si>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</si>
  <si>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</si>
  <si>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</si>
  <si>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</si>
  <si>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</si>
  <si>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</si>
  <si>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</si>
  <si>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</si>
  <si>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</si>
  <si>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</si>
  <si>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</si>
  <si>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</si>
  <si>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</si>
  <si>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</si>
  <si>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</si>
  <si>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</si>
  <si>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</si>
  <si>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</si>
  <si>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</si>
  <si>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</si>
  <si>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</si>
  <si>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</si>
  <si>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</si>
  <si>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</si>
  <si>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</si>
  <si>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</si>
  <si>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</si>
  <si>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</si>
  <si>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</si>
  <si>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</si>
  <si>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</si>
  <si>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</si>
  <si>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</si>
  <si>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</si>
  <si>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</si>
  <si>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</si>
  <si>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</si>
  <si>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</si>
  <si>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</si>
  <si>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</si>
  <si>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</si>
  <si>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</si>
  <si>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</si>
  <si>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</si>
  <si>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</si>
  <si>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</si>
  <si>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</si>
  <si>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</si>
  <si>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</si>
  <si>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</si>
  <si>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</si>
  <si>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</si>
  <si>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</si>
  <si>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</si>
  <si>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</si>
  <si>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</si>
  <si>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</si>
  <si>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</si>
  <si>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</si>
  <si>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</si>
  <si>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</si>
  <si>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</si>
  <si>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</si>
  <si>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</si>
  <si>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</si>
  <si>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</si>
  <si>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</si>
  <si>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</si>
  <si>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</si>
  <si>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</si>
  <si>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</si>
  <si>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</si>
  <si>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</si>
  <si>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</si>
  <si>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</si>
  <si>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</si>
  <si>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</si>
  <si>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</si>
  <si>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</si>
  <si>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</si>
  <si>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</si>
  <si>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</si>
  <si>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</si>
  <si>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</si>
  <si>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</si>
  <si>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</si>
  <si>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</si>
  <si>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</si>
  <si>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</si>
  <si>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</si>
  <si>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</si>
  <si>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</si>
  <si>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</si>
  <si>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</si>
  <si>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</si>
  <si>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</si>
  <si>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</si>
  <si>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</si>
  <si>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</si>
  <si>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</si>
  <si>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</si>
  <si>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</si>
  <si>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</si>
  <si>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</si>
  <si>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</si>
  <si>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</si>
  <si>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</si>
  <si>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</si>
  <si>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</si>
  <si>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</si>
  <si>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</si>
  <si>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</si>
  <si>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</si>
  <si>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</si>
  <si>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</si>
  <si>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</si>
  <si>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</si>
  <si>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</si>
  <si>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</si>
  <si>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</si>
  <si>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</si>
  <si>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</si>
  <si>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</si>
  <si>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</si>
  <si>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</si>
  <si>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</si>
  <si>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</si>
  <si>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</si>
  <si>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</si>
  <si>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</si>
  <si>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</si>
  <si>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</si>
  <si>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</si>
  <si>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</si>
  <si>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</si>
  <si>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</si>
  <si>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</si>
  <si>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</si>
  <si>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</si>
  <si>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</si>
  <si>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</si>
  <si>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</si>
  <si>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</si>
  <si>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</si>
  <si>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</si>
  <si>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</si>
  <si>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</si>
  <si>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</si>
  <si>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</si>
  <si>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</si>
  <si>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</si>
  <si>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</si>
  <si>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</si>
  <si>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</si>
  <si>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</si>
  <si>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</si>
  <si>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</si>
  <si>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</si>
  <si>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</si>
  <si>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</si>
  <si>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</si>
  <si>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</si>
  <si>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</si>
  <si>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</si>
  <si>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</si>
  <si>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</si>
  <si>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</si>
  <si>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</si>
  <si>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</si>
  <si>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</si>
  <si>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</si>
  <si>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</si>
  <si>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</si>
  <si>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</si>
  <si>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</si>
  <si>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</si>
  <si>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</si>
  <si>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</si>
  <si>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</si>
  <si>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</si>
  <si>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</si>
  <si>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</si>
  <si>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</si>
  <si>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</si>
  <si>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</si>
  <si>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</si>
  <si>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</si>
  <si>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</si>
  <si>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</si>
  <si>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</si>
  <si>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</si>
  <si>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</si>
  <si>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</si>
  <si>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</si>
  <si>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</si>
  <si>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</si>
  <si>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</si>
  <si>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</si>
  <si>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</si>
  <si>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</si>
  <si>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</si>
  <si>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</si>
  <si>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</si>
  <si>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</si>
  <si>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</si>
  <si>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</si>
  <si>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</si>
  <si>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</si>
  <si>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</si>
  <si>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</si>
  <si>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</si>
  <si>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</si>
  <si>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</si>
  <si>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</si>
  <si>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</si>
  <si>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</si>
  <si>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</si>
  <si>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</si>
  <si>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</si>
  <si>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</si>
  <si>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</si>
  <si>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</si>
  <si>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</si>
  <si>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</si>
  <si>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</si>
  <si>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</si>
  <si>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</si>
  <si>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</si>
  <si>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</si>
  <si>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</si>
  <si>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</si>
  <si>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</si>
  <si>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</si>
  <si>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</si>
  <si>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</si>
  <si>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</si>
  <si>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</si>
  <si>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</si>
  <si>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</si>
  <si>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</si>
  <si>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</si>
  <si>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</si>
  <si>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</si>
  <si>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</si>
  <si>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</si>
  <si>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</si>
  <si>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</si>
  <si>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</si>
  <si>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</si>
  <si>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</si>
  <si>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</si>
  <si>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</si>
  <si>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</si>
  <si>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</si>
  <si>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</si>
  <si>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</si>
  <si>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</si>
  <si>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</si>
  <si>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</si>
  <si>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</si>
  <si>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</si>
  <si>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</si>
  <si>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</si>
  <si>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</si>
  <si>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</si>
  <si>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</si>
  <si>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</si>
  <si>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</si>
  <si>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</si>
  <si>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</si>
  <si>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</si>
  <si>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</si>
  <si>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</si>
  <si>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</si>
  <si>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</si>
  <si>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</si>
  <si>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</si>
  <si>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</si>
  <si>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</si>
  <si>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</si>
  <si>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</si>
  <si>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</si>
  <si>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</si>
  <si>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</si>
  <si>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</si>
  <si>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</si>
  <si>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</si>
  <si>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</si>
  <si>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</si>
  <si>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</si>
  <si>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</si>
  <si>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</si>
  <si>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</si>
  <si>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</si>
  <si>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</si>
  <si>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</si>
  <si>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</si>
  <si>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</si>
  <si>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</si>
  <si>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</si>
  <si>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</si>
  <si>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</si>
  <si>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</si>
  <si>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</si>
  <si>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</si>
  <si>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</si>
  <si>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</si>
  <si>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</si>
  <si>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</si>
  <si>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</si>
  <si>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</si>
  <si>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</si>
  <si>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</si>
  <si>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</si>
  <si>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</si>
  <si>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</si>
  <si>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</si>
  <si>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</si>
  <si>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</si>
  <si>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</si>
  <si>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</si>
  <si>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</si>
  <si>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</si>
  <si>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</si>
  <si>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</si>
  <si>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</si>
  <si>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</si>
  <si>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</si>
  <si>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</si>
  <si>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</si>
  <si>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</si>
  <si>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</si>
  <si>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</si>
  <si>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</si>
  <si>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</si>
  <si>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</si>
  <si>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</si>
  <si>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</si>
  <si>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</si>
  <si>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</si>
  <si>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</si>
  <si>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</si>
  <si>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</si>
  <si>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</si>
  <si>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</si>
  <si>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</si>
  <si>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</si>
  <si>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</si>
  <si>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</si>
  <si>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</si>
  <si>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</si>
  <si>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</si>
  <si>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</si>
  <si>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</si>
  <si>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</si>
  <si>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</si>
  <si>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</si>
  <si>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</si>
  <si>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</si>
  <si>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</si>
  <si>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</si>
  <si>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</si>
  <si>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</si>
  <si>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</si>
  <si>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</si>
  <si>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</si>
  <si>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</si>
  <si>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</si>
  <si>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</si>
  <si>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</si>
  <si>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</si>
  <si>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</si>
  <si>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</si>
  <si>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</si>
  <si>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</si>
  <si>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</si>
  <si>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</si>
  <si>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</si>
  <si>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</si>
  <si>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</si>
  <si>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</si>
  <si>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</si>
  <si>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</si>
  <si>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</si>
  <si>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</si>
  <si>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</si>
  <si>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</si>
  <si>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</si>
  <si>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</si>
  <si>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</si>
  <si>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</si>
  <si>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</si>
  <si>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</si>
  <si>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</si>
  <si>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</si>
  <si>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</si>
  <si>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</si>
  <si>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</si>
  <si>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</si>
  <si>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</si>
  <si>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</si>
  <si>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</si>
  <si>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</si>
  <si>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</si>
  <si>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</si>
  <si>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</si>
  <si>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</si>
  <si>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</si>
  <si>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</si>
  <si>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</si>
  <si>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</si>
  <si>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</si>
  <si>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</si>
  <si>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</si>
  <si>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</si>
  <si>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</si>
  <si>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</si>
  <si>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</si>
  <si>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</si>
  <si>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</si>
  <si>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</si>
  <si>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</si>
  <si>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</si>
  <si>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</si>
  <si>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</si>
  <si>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</si>
  <si>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</si>
  <si>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</si>
  <si>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</si>
  <si>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</si>
  <si>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</si>
  <si>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</si>
  <si>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</si>
  <si>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</si>
  <si>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</si>
  <si>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</si>
  <si>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</si>
  <si>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</si>
  <si>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</si>
  <si>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</si>
  <si>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</si>
  <si>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</si>
  <si>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</si>
  <si>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</si>
  <si>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</si>
  <si>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</si>
  <si>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</si>
  <si>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</si>
  <si>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</si>
  <si>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</si>
  <si>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</si>
  <si>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</si>
  <si>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</si>
  <si>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</si>
  <si>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</si>
  <si>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</si>
  <si>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</si>
  <si>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</si>
  <si>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</si>
  <si>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</si>
  <si>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</si>
  <si>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</si>
  <si>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</si>
  <si>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</si>
  <si>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</si>
  <si>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</si>
  <si>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</si>
  <si>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</si>
  <si>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</si>
  <si>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</si>
  <si>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</si>
  <si>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</si>
  <si>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</si>
  <si>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</si>
  <si>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</si>
  <si>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</si>
  <si>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</si>
  <si>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</si>
  <si>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</si>
  <si>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</si>
  <si>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</si>
  <si>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</si>
  <si>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</si>
  <si>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</si>
  <si>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</si>
  <si>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</si>
  <si>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</si>
  <si>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</si>
  <si>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</si>
  <si>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</si>
  <si>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</si>
  <si>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</si>
  <si>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</si>
  <si>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</si>
  <si>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</si>
  <si>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</si>
  <si>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</si>
  <si>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</si>
  <si>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</si>
  <si>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</si>
  <si>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</si>
  <si>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</si>
  <si>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</si>
  <si>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</si>
  <si>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</si>
  <si>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</si>
  <si>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</si>
  <si>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</si>
  <si>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</si>
  <si>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</si>
  <si>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</si>
  <si>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</si>
  <si>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</si>
  <si>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</si>
  <si>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</si>
  <si>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</si>
  <si>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</si>
  <si>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</si>
  <si>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</si>
  <si>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</si>
  <si>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</si>
  <si>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</si>
  <si>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</si>
  <si>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</si>
  <si>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</si>
  <si>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</si>
  <si>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</si>
  <si>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</si>
  <si>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</si>
  <si>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</si>
  <si>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</si>
  <si>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</si>
  <si>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</si>
  <si>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</si>
  <si>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</si>
  <si>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</si>
  <si>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</si>
  <si>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</si>
  <si>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</si>
  <si>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</si>
  <si>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</si>
  <si>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</si>
  <si>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</si>
  <si>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</si>
  <si>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</si>
  <si>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</si>
  <si>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</si>
  <si>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</si>
  <si>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</si>
  <si>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</si>
  <si>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</si>
  <si>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</si>
  <si>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</si>
  <si>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</si>
  <si>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</si>
  <si>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</si>
  <si>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</si>
  <si>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</si>
  <si>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</si>
  <si>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</si>
  <si>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</si>
  <si>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</si>
  <si>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</si>
  <si>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</si>
  <si>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</si>
  <si>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</si>
  <si>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</si>
  <si>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</si>
  <si>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</si>
  <si>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</si>
  <si>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</si>
  <si>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</si>
  <si>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</si>
  <si>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</si>
  <si>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</si>
  <si>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</si>
  <si>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</si>
  <si>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</si>
  <si>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</si>
  <si>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</si>
  <si>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</si>
  <si>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</si>
  <si>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</si>
  <si>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</si>
  <si>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</si>
  <si>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</si>
  <si>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</si>
  <si>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</si>
  <si>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</si>
  <si>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</si>
  <si>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</si>
  <si>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</si>
  <si>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</si>
  <si>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</si>
  <si>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</si>
  <si>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</si>
  <si>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</si>
  <si>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</si>
  <si>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</si>
  <si>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</si>
  <si>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</si>
  <si>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</si>
  <si>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</si>
  <si>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</si>
  <si>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</si>
  <si>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</si>
  <si>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</si>
  <si>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</si>
  <si>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</si>
  <si>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</si>
  <si>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</si>
  <si>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</si>
  <si>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</si>
  <si>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</si>
  <si>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</si>
  <si>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</si>
  <si>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</si>
  <si>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</si>
  <si>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</si>
  <si>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</si>
  <si>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</si>
  <si>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</si>
  <si>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</si>
  <si>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</si>
  <si>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</si>
  <si>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</si>
  <si>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</si>
  <si>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</si>
  <si>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</si>
  <si>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</si>
  <si>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</si>
  <si>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</si>
  <si>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</si>
  <si>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</si>
  <si>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</si>
  <si>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</si>
  <si>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</si>
  <si>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</si>
  <si>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</si>
  <si>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</si>
  <si>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</si>
  <si>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</si>
  <si>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</si>
  <si>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</si>
  <si>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</si>
  <si>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</si>
  <si>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</si>
  <si>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</si>
  <si>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</si>
  <si>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</si>
  <si>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</si>
  <si>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</si>
  <si>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</si>
  <si>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</si>
  <si>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</si>
  <si>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</si>
  <si>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</si>
  <si>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</si>
  <si>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</si>
  <si>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</si>
  <si>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</si>
  <si>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</si>
  <si>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</si>
  <si>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</si>
  <si>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</si>
  <si>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</si>
  <si>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</si>
  <si>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</si>
  <si>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</si>
  <si>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</si>
  <si>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</si>
  <si>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</si>
  <si>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</si>
  <si>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</si>
  <si>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</si>
  <si>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</si>
  <si>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</si>
  <si>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</si>
  <si>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</si>
  <si>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</si>
  <si>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</si>
  <si>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</si>
  <si>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</si>
  <si>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</si>
  <si>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</si>
  <si>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</si>
  <si>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</si>
  <si>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</si>
  <si>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</si>
  <si>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</si>
  <si>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</si>
  <si>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</si>
  <si>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</si>
  <si>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</si>
  <si>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</si>
  <si>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</si>
  <si>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</si>
  <si>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</si>
  <si>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</si>
  <si>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</si>
  <si>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</si>
  <si>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</si>
  <si>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</si>
  <si>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</si>
  <si>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</si>
  <si>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</si>
  <si>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</si>
  <si>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</si>
  <si>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</si>
  <si>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</si>
  <si>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</si>
  <si>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</si>
  <si>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</si>
  <si>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</si>
  <si>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</si>
  <si>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</si>
  <si>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</si>
  <si>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</si>
  <si>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</si>
  <si>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</si>
  <si>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</si>
  <si>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</si>
  <si>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</si>
  <si>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</si>
  <si>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</si>
  <si>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</si>
  <si>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</si>
  <si>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</si>
  <si>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</si>
  <si>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</si>
  <si>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</si>
  <si>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</si>
  <si>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</si>
  <si>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</si>
  <si>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</si>
  <si>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</si>
  <si>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</si>
  <si>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</si>
  <si>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</si>
  <si>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</si>
  <si>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</si>
  <si>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</si>
  <si>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</si>
  <si>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</si>
  <si>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</si>
  <si>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</si>
  <si>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</si>
  <si>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</si>
  <si>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</si>
  <si>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</si>
  <si>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</si>
  <si>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</si>
  <si>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</si>
  <si>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</si>
  <si>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</si>
  <si>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</si>
  <si>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</si>
  <si>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</si>
  <si>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</si>
  <si>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</si>
  <si>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</si>
  <si>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</si>
  <si>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</si>
  <si>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</si>
  <si>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</si>
  <si>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</si>
  <si>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</si>
  <si>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</si>
  <si>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</si>
  <si>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</si>
  <si>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</si>
  <si>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</si>
  <si>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</si>
  <si>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</si>
  <si>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</si>
  <si>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</si>
  <si>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</si>
  <si>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</si>
  <si>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</si>
  <si>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</si>
  <si>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</si>
  <si>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</si>
  <si>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</si>
  <si>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</si>
  <si>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</si>
  <si>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</si>
  <si>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</si>
  <si>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</si>
  <si>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</si>
  <si>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</si>
  <si>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</si>
  <si>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</si>
  <si>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</si>
  <si>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</si>
  <si>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</si>
  <si>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</si>
  <si>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</si>
  <si>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</si>
  <si>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</si>
  <si>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</si>
  <si>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</si>
  <si>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</si>
  <si>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</si>
  <si>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</si>
  <si>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</si>
  <si>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</si>
  <si>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</si>
  <si>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</si>
  <si>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</si>
  <si>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</si>
  <si>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</si>
  <si>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</si>
  <si>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</si>
  <si>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</si>
  <si>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</si>
  <si>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</si>
  <si>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</si>
  <si>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</si>
  <si>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</si>
  <si>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</si>
  <si>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</si>
  <si>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</si>
  <si>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</si>
  <si>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</si>
  <si>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</si>
  <si>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</si>
  <si>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</si>
  <si>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</si>
  <si>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</si>
  <si>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</si>
  <si>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</si>
  <si>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</si>
  <si>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</si>
  <si>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</si>
  <si>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</si>
  <si>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</si>
  <si>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</si>
  <si>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</si>
  <si>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</si>
  <si>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</si>
  <si>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</si>
  <si>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</si>
  <si>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</si>
  <si>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</si>
  <si>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</si>
  <si>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</si>
  <si>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</si>
  <si>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</si>
  <si>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</si>
  <si>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</si>
  <si>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</si>
  <si>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</si>
  <si>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</si>
  <si>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</si>
  <si>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</si>
  <si>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</si>
  <si>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</si>
  <si>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</si>
  <si>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</si>
  <si>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</si>
  <si>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</si>
  <si>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</si>
  <si>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</si>
  <si>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</si>
  <si>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</si>
  <si>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</si>
  <si>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</si>
  <si>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</si>
  <si>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</si>
  <si>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</si>
  <si>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</si>
  <si>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</si>
  <si>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</si>
  <si>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</si>
  <si>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</si>
  <si>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</si>
  <si>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</si>
  <si>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</si>
  <si>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</si>
  <si>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</si>
  <si>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</si>
  <si>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</si>
  <si>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</si>
  <si>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</si>
  <si>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</si>
  <si>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</si>
  <si>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</si>
  <si>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</si>
  <si>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</si>
  <si>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</si>
  <si>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</si>
  <si>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</si>
  <si>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</si>
  <si>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</si>
  <si>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</si>
  <si>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</si>
  <si>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</si>
  <si>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</si>
  <si>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</si>
  <si>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</si>
  <si>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</si>
  <si>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</si>
  <si>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</si>
  <si>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</si>
  <si>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</si>
  <si>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</si>
  <si>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</si>
  <si>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</si>
  <si>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</si>
  <si>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</si>
  <si>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</si>
  <si>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</si>
  <si>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</si>
  <si>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</si>
  <si>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</si>
  <si>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</si>
  <si>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</si>
  <si>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</si>
  <si>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</si>
  <si>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</si>
  <si>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</si>
  <si>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</si>
  <si>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</si>
  <si>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</si>
  <si>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</si>
  <si>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</si>
  <si>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</si>
  <si>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</si>
  <si>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</si>
  <si>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</si>
  <si>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</si>
  <si>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</si>
  <si>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</si>
  <si>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</si>
  <si>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</si>
  <si>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</si>
  <si>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</si>
  <si>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</si>
  <si>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</si>
  <si>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</si>
  <si>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</si>
  <si>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</si>
  <si>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</si>
  <si>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</si>
  <si>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</si>
  <si>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</si>
  <si>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</si>
  <si>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</si>
  <si>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</si>
  <si>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</si>
  <si>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</si>
  <si>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</si>
  <si>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</si>
  <si>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</si>
  <si>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</si>
  <si>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</si>
  <si>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</si>
  <si>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</si>
  <si>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</si>
  <si>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</si>
  <si>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</si>
  <si>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</si>
  <si>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</si>
  <si>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</si>
  <si>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</si>
  <si>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</si>
  <si>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</si>
  <si>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</si>
  <si>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</si>
  <si>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</si>
  <si>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</si>
  <si>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</si>
  <si>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</si>
  <si>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</si>
  <si>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</si>
  <si>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</si>
  <si>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</si>
  <si>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</si>
  <si>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</si>
  <si>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</si>
  <si>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</si>
  <si>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</si>
  <si>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</si>
  <si>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</si>
  <si>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</si>
  <si>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</si>
  <si>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</si>
  <si>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</si>
  <si>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</si>
  <si>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</si>
  <si>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</si>
  <si>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</si>
  <si>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</si>
  <si>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</si>
  <si>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</si>
  <si>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</si>
  <si>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</si>
  <si>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</si>
  <si>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</si>
  <si>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</si>
  <si>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</si>
  <si>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</si>
  <si>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</si>
  <si>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</si>
  <si>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</si>
  <si>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</si>
  <si>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</si>
  <si>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</si>
  <si>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</si>
  <si>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</si>
  <si>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</si>
  <si>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</si>
  <si>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</si>
  <si>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</si>
  <si>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</si>
  <si>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</si>
  <si>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</si>
  <si>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</si>
  <si>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</si>
  <si>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</si>
  <si>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</si>
  <si>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</si>
  <si>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</si>
  <si>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</si>
  <si>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</si>
  <si>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</si>
  <si>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</si>
  <si>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</si>
  <si>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</si>
  <si>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</si>
  <si>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</si>
  <si>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</si>
  <si>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</si>
  <si>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</si>
  <si>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</si>
  <si>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</si>
  <si>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</si>
  <si>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</si>
  <si>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</si>
  <si>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</si>
  <si>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</si>
  <si>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</si>
  <si>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</si>
  <si>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</si>
  <si>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</si>
  <si>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</si>
  <si>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</si>
  <si>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</si>
  <si>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</si>
  <si>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</si>
  <si>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</si>
  <si>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</si>
  <si>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</si>
  <si>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</si>
  <si>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</si>
  <si>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</si>
  <si>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</si>
  <si>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</si>
  <si>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</si>
  <si>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</si>
  <si>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</si>
  <si>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</si>
  <si>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</si>
  <si>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</si>
  <si>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</si>
  <si>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</si>
  <si>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</si>
  <si>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</si>
  <si>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</si>
  <si>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</si>
  <si>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</si>
  <si>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</si>
  <si>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</si>
  <si>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</si>
  <si>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</si>
  <si>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</si>
  <si>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</si>
  <si>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</si>
  <si>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</si>
  <si>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</si>
  <si>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</si>
  <si>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</si>
  <si>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</si>
  <si>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</si>
  <si>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</si>
  <si>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</si>
  <si>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</si>
  <si>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</si>
  <si>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</si>
  <si>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</si>
  <si>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</si>
  <si>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</si>
  <si>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</si>
  <si>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</si>
  <si>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</si>
  <si>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</si>
  <si>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</si>
  <si>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</si>
  <si>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</si>
  <si>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</si>
  <si>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</si>
  <si>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</si>
  <si>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</si>
  <si>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</si>
  <si>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</si>
  <si>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</si>
  <si>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</si>
  <si>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</si>
  <si>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</si>
  <si>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</si>
  <si>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</si>
  <si>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</si>
  <si>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</si>
  <si>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</si>
  <si>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</si>
  <si>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</si>
  <si>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</si>
  <si>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</si>
  <si>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</si>
  <si>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</si>
  <si>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</si>
  <si>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</si>
  <si>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</si>
  <si>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</si>
  <si>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</si>
  <si>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</si>
  <si>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</si>
  <si>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</si>
  <si>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</si>
  <si>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</si>
  <si>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</si>
  <si>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</si>
  <si>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</si>
  <si>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</si>
  <si>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</si>
  <si>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</si>
  <si>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</si>
  <si>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</si>
  <si>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</si>
  <si>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</si>
  <si>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</si>
  <si>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</si>
  <si>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</si>
  <si>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</si>
  <si>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</si>
  <si>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</si>
  <si>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</si>
  <si>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</si>
  <si>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</si>
  <si>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</si>
  <si>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</si>
  <si>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</si>
  <si>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</si>
  <si>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</si>
  <si>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</si>
  <si>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</si>
  <si>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</si>
  <si>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</si>
  <si>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</si>
  <si>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</si>
  <si>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</si>
  <si>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</si>
  <si>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</si>
  <si>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</si>
  <si>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</si>
  <si>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</si>
  <si>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</si>
  <si>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</si>
  <si>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</si>
  <si>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</si>
  <si>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</si>
  <si>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</si>
  <si>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</si>
  <si>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</si>
  <si>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</si>
  <si>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</si>
  <si>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</si>
  <si>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</si>
  <si>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</si>
  <si>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</si>
  <si>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</si>
  <si>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</si>
  <si>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</si>
  <si>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</si>
  <si>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</si>
  <si>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</si>
  <si>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</si>
  <si>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</si>
  <si>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</si>
  <si>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</si>
  <si>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</si>
  <si>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</si>
  <si>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</si>
  <si>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</si>
  <si>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</si>
  <si>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</si>
  <si>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</si>
  <si>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</si>
  <si>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</si>
  <si>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</si>
  <si>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</si>
  <si>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</si>
  <si>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</si>
  <si>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</si>
  <si>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</si>
  <si>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</si>
  <si>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</si>
  <si>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</si>
  <si>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</si>
  <si>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</si>
  <si>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</si>
  <si>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</si>
  <si>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</si>
  <si>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</si>
  <si>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</si>
  <si>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</si>
  <si>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</si>
  <si>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</si>
  <si>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</si>
  <si>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</si>
  <si>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</si>
  <si>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</si>
  <si>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</si>
  <si>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</si>
  <si>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</si>
  <si>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</si>
  <si>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</si>
  <si>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</si>
  <si>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</si>
  <si>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</si>
  <si>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</si>
  <si>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</si>
  <si>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</si>
  <si>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</si>
  <si>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</si>
  <si>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</si>
  <si>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</si>
  <si>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</si>
  <si>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</si>
  <si>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</si>
  <si>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</si>
  <si>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</si>
  <si>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</si>
  <si>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</si>
  <si>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</si>
  <si>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</si>
  <si>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</si>
  <si>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</si>
  <si>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</si>
  <si>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</si>
  <si>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</si>
  <si>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</si>
  <si>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</si>
  <si>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</si>
  <si>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</si>
  <si>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</si>
  <si>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</si>
  <si>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</si>
  <si>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</si>
  <si>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</si>
  <si>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</si>
  <si>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</si>
  <si>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</si>
  <si>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</si>
  <si>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</si>
  <si>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</si>
  <si>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</si>
  <si>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</si>
  <si>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</si>
  <si>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</si>
  <si>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</si>
  <si>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</si>
  <si>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</si>
  <si>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</si>
  <si>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</si>
  <si>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</si>
  <si>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</si>
  <si>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</si>
  <si>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</si>
  <si>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</si>
  <si>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</si>
  <si>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</si>
  <si>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</si>
  <si>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</si>
  <si>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</si>
  <si>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</si>
  <si>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</si>
  <si>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</si>
  <si>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</si>
  <si>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</si>
  <si>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</si>
  <si>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</si>
  <si>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</si>
  <si>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</si>
  <si>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</si>
  <si>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</si>
  <si>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</si>
  <si>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</si>
  <si>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</si>
  <si>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</si>
  <si>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</si>
  <si>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</si>
  <si>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</si>
  <si>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</si>
  <si>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</si>
  <si>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</si>
  <si>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</si>
  <si>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</si>
  <si>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</si>
  <si>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</si>
  <si>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</si>
  <si>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</si>
  <si>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</si>
  <si>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</si>
  <si>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</si>
  <si>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</si>
  <si>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</si>
  <si>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</si>
  <si>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</si>
  <si>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</si>
  <si>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</si>
  <si>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</si>
  <si>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</si>
  <si>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</si>
  <si>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</si>
  <si>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</si>
  <si>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</si>
  <si>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</si>
  <si>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</si>
  <si>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</si>
  <si>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</si>
  <si>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</si>
  <si>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</si>
  <si>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</si>
  <si>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</si>
  <si>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</si>
  <si>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</si>
  <si>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</si>
  <si>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</si>
  <si>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</si>
  <si>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</si>
  <si>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</si>
  <si>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</si>
  <si>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</si>
  <si>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</si>
  <si>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</si>
  <si>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</si>
  <si>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</si>
  <si>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</si>
  <si>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</si>
  <si>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</si>
  <si>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</si>
  <si>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</si>
  <si>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</si>
  <si>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</si>
  <si>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</si>
  <si>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</si>
  <si>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</si>
  <si>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</si>
  <si>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</si>
  <si>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</si>
  <si>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</si>
  <si>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</si>
  <si>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</si>
  <si>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</si>
  <si>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</si>
  <si>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</si>
  <si>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</si>
  <si>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</si>
  <si>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</si>
  <si>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</si>
  <si>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</si>
  <si>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</si>
  <si>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</si>
  <si>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</si>
  <si>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</si>
  <si>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</si>
  <si>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</si>
  <si>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</si>
  <si>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</si>
  <si>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</si>
  <si>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</si>
  <si>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</si>
  <si>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</si>
  <si>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</si>
  <si>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</si>
  <si>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</si>
  <si>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</si>
  <si>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</si>
  <si>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</si>
  <si>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</si>
  <si>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</si>
  <si>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</si>
  <si>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</si>
  <si>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</si>
  <si>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</si>
  <si>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</si>
  <si>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</si>
  <si>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</si>
  <si>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</si>
  <si>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</si>
  <si>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</si>
  <si>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</si>
  <si>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</si>
  <si>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</si>
  <si>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</si>
  <si>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</si>
  <si>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</si>
  <si>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</si>
  <si>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</si>
  <si>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</si>
  <si>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</si>
  <si>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</si>
  <si>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</si>
  <si>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</si>
  <si>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</si>
  <si>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</si>
  <si>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</si>
  <si>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</si>
  <si>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</si>
  <si>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</si>
  <si>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</si>
  <si>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</si>
  <si>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</si>
  <si>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</si>
  <si>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</si>
  <si>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</si>
  <si>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</si>
  <si>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</si>
  <si>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</si>
  <si>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</si>
  <si>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</si>
  <si>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</si>
  <si>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</si>
  <si>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</si>
  <si>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</si>
  <si>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</si>
  <si>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</si>
  <si>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</si>
  <si>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</si>
  <si>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</si>
  <si>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</si>
  <si>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</si>
  <si>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</si>
  <si>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</si>
  <si>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</si>
  <si>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</si>
  <si>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</si>
  <si>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</si>
  <si>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</si>
  <si>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</si>
  <si>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</si>
  <si>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</si>
  <si>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</si>
  <si>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</si>
  <si>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</si>
  <si>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</si>
  <si>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</si>
  <si>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</si>
  <si>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</si>
  <si>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</si>
  <si>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</si>
  <si>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</si>
  <si>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</si>
  <si>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</si>
  <si>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</si>
  <si>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</si>
  <si>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</si>
  <si>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</si>
  <si>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</si>
  <si>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</si>
  <si>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</si>
  <si>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</si>
  <si>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</si>
  <si>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</si>
  <si>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</si>
  <si>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</si>
  <si>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</si>
  <si>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</si>
  <si>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</si>
  <si>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</si>
  <si>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</si>
  <si>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</si>
  <si>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</si>
  <si>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</si>
  <si>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</si>
  <si>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</si>
  <si>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</si>
  <si>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</si>
  <si>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</si>
  <si>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</si>
  <si>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</si>
  <si>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</si>
  <si>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</si>
  <si>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</si>
  <si>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</si>
  <si>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</si>
  <si>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</si>
  <si>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</si>
  <si>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</si>
  <si>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</si>
  <si>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</si>
  <si>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</si>
  <si>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</si>
  <si>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</si>
  <si>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</si>
  <si>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</si>
  <si>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</si>
  <si>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</si>
  <si>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</si>
  <si>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</si>
  <si>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</si>
  <si>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</si>
  <si>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</si>
  <si>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</si>
  <si>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</si>
  <si>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</si>
  <si>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</si>
  <si>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</si>
  <si>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</si>
  <si>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</si>
  <si>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</si>
  <si>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</si>
  <si>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</si>
  <si>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</si>
  <si>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</si>
  <si>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</si>
  <si>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</si>
  <si>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</si>
  <si>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</si>
  <si>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</si>
  <si>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</si>
  <si>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</si>
  <si>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</si>
  <si>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</si>
  <si>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</si>
  <si>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</si>
  <si>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</si>
  <si>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</si>
  <si>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</si>
  <si>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</si>
  <si>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</si>
  <si>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</si>
  <si>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</si>
  <si>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</si>
  <si>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</si>
  <si>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</si>
  <si>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</si>
  <si>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</si>
  <si>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</si>
  <si>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</si>
  <si>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</si>
  <si>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</si>
  <si>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</si>
  <si>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</si>
  <si>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</si>
  <si>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</si>
  <si>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</si>
  <si>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</si>
  <si>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</si>
  <si>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</si>
  <si>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</si>
  <si>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</si>
  <si>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</si>
  <si>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</si>
  <si>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</si>
  <si>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</si>
  <si>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</si>
  <si>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</si>
  <si>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</si>
  <si>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</si>
  <si>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</si>
  <si>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</si>
  <si>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</si>
  <si>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</si>
  <si>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</si>
  <si>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</si>
  <si>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</si>
  <si>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</si>
  <si>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</si>
  <si>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</si>
  <si>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</si>
  <si>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</si>
  <si>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</si>
  <si>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</si>
  <si>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</si>
  <si>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</si>
  <si>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</si>
  <si>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</si>
  <si>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</si>
  <si>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</si>
  <si>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</si>
  <si>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</si>
  <si>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</si>
  <si>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</si>
  <si>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</si>
  <si>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</si>
  <si>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</si>
  <si>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</si>
  <si>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</si>
  <si>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</si>
  <si>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</si>
  <si>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</si>
  <si>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</si>
  <si>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</si>
  <si>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</si>
  <si>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</si>
  <si>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</si>
  <si>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</si>
  <si>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</si>
  <si>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</si>
  <si>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</si>
  <si>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</si>
  <si>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</si>
  <si>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</si>
  <si>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</si>
  <si>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</si>
  <si>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</si>
  <si>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</si>
  <si>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AQUABIO</t>
  </si>
  <si>
    <t xml:space="preserve">Laetitia BLANCHARD, Marlène MEYNARD</t>
  </si>
  <si>
    <t xml:space="preserve">conforme AFNOR T90-395 oct. 2003</t>
  </si>
  <si>
    <t xml:space="preserve">le Chapeauroux</t>
  </si>
  <si>
    <t xml:space="preserve">CHAPEAUROUX à AUROUX</t>
  </si>
  <si>
    <t xml:space="preserve">04027225</t>
  </si>
  <si>
    <t xml:space="preserve">(dossier, type réseau)</t>
  </si>
  <si>
    <t xml:space="preserve">Résultats</t>
  </si>
  <si>
    <t xml:space="preserve">Robustesse:</t>
  </si>
  <si>
    <t xml:space="preserve">Unité de relevé</t>
  </si>
  <si>
    <t xml:space="preserve">UR1</t>
  </si>
  <si>
    <t xml:space="preserve">UR2</t>
  </si>
  <si>
    <t xml:space="preserve">IBMR:</t>
  </si>
  <si>
    <t xml:space="preserve">Faciès dominant</t>
  </si>
  <si>
    <t xml:space="preserve">rapide</t>
  </si>
  <si>
    <t xml:space="preserve">pl. courant</t>
  </si>
  <si>
    <t xml:space="preserve">niv. trophique:</t>
  </si>
  <si>
    <t xml:space="preserve">faible</t>
  </si>
  <si>
    <t xml:space="preserve">(faible)</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</si>
  <si>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</si>
  <si>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</si>
  <si>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</si>
  <si>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</si>
  <si>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</si>
  <si>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</si>
  <si>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</si>
  <si>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</si>
  <si>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</si>
  <si>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</si>
  <si>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</si>
  <si>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</si>
  <si>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</si>
  <si>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</si>
  <si>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</si>
  <si>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</si>
  <si>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</si>
  <si>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</si>
  <si>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</si>
  <si>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</si>
  <si>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</si>
  <si>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</si>
  <si>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</si>
  <si>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</si>
  <si>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</si>
  <si>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</si>
  <si>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</si>
  <si>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</si>
  <si>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</si>
  <si>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</si>
  <si>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</si>
  <si>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</si>
  <si>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</si>
  <si>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</si>
  <si>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</si>
  <si>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</si>
  <si>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(1,21400003023446 %)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</si>
  <si>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</si>
  <si>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</si>
  <si>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</si>
  <si>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</si>
  <si>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</si>
  <si>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</si>
  <si>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</si>
  <si>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</si>
  <si>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</si>
  <si>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</si>
  <si>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</si>
  <si>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</si>
  <si>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</si>
  <si>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</si>
  <si>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</si>
  <si>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</si>
  <si>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</si>
  <si>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</si>
  <si>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Newcod</t>
  </si>
  <si>
    <t xml:space="preserve">Paralemanea sp.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</si>
  <si>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</si>
  <si>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</si>
  <si>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</si>
  <si>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</si>
  <si>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</si>
  <si>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</si>
  <si>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</si>
  <si>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</si>
  <si>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</si>
  <si>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CHAPEAUROUX à PIERREFICHE</t>
  </si>
  <si>
    <t xml:space="preserve">04027210</t>
  </si>
  <si>
    <t xml:space="preserve">radier</t>
  </si>
  <si>
    <t xml:space="preserve">pl. lent</t>
  </si>
  <si>
    <t xml:space="preserve">moyen</t>
  </si>
  <si>
    <t xml:space="preserve">(moyen)</t>
  </si>
  <si>
    <t xml:space="preserve"> rec. par taxa (6,49460000528023 %) supérieur à 20 % !</t>
  </si>
  <si>
    <t xml:space="preserve">Cf.</t>
  </si>
  <si>
    <t xml:space="preserve">Juliette MARTIN, Laetitia BLANCHARD</t>
  </si>
  <si>
    <t xml:space="preserve">l'Allier</t>
  </si>
  <si>
    <t xml:space="preserve">ALLIER à LANGOGNE</t>
  </si>
  <si>
    <t xml:space="preserve">04026900</t>
  </si>
  <si>
    <t xml:space="preserve">ch. lotique</t>
  </si>
  <si>
    <t xml:space="preserve">autre</t>
  </si>
  <si>
    <t xml:space="preserve"> rec. par taxa (1,32968750009313 %) supérieur à 20 % !</t>
  </si>
  <si>
    <t xml:space="preserve">newcod</t>
  </si>
  <si>
    <t xml:space="preserve">Carex hostiana</t>
  </si>
  <si>
    <t xml:space="preserve">(Organisme)</t>
  </si>
  <si>
    <t xml:space="preserve">(Opérateurs)</t>
  </si>
  <si>
    <t xml:space="preserve">(Cours d'eau)</t>
  </si>
  <si>
    <t xml:space="preserve">(Nom de la station)</t>
  </si>
  <si>
    <t xml:space="preserve">(Code station)</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</si>
  <si>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</si>
  <si>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</si>
  <si>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</si>
  <si>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</si>
  <si>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</si>
  <si>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</si>
  <si>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</si>
  <si>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cascade</t>
  </si>
  <si>
    <t xml:space="preserve">ch. lentique</t>
  </si>
  <si>
    <t xml:space="preserve">mouille</t>
  </si>
  <si>
    <t xml:space="preserve">f. de dissipation</t>
  </si>
  <si>
    <t xml:space="preserve">périphyton</t>
  </si>
  <si>
    <t xml:space="preserve">absent</t>
  </si>
  <si>
    <t xml:space="preserve">peu abondant</t>
  </si>
  <si>
    <t xml:space="preserve">Angelica archangelica</t>
  </si>
  <si>
    <t xml:space="preserve">abondant</t>
  </si>
  <si>
    <t xml:space="preserve">très 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</si>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</sst>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b val="true"/>
      <sz val="10"/>
      <color rgb="FF000000"/>
      <name val="Arial"/>
      <family val="2"/>
    </font>
    <font>
      <b val="true"/>
      <i val="true"/>
      <sz val="10"/>
      <color rgb="FF00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7">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99CC00"/>
        <bgColor rgb="FFFFCC00"/>
      </patternFill>
    </fill>
    <fill>
      <patternFill patternType="solid">
        <fgColor rgb="FFFF99CC"/>
        <bgColor rgb="FFFF8080"/>
      </patternFill>
    </fill>
    <fill>
      <patternFill patternType="solid">
        <fgColor rgb="FFFFFF00"/>
        <bgColor rgb="FFFFFF0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13" borderId="65" xfId="0" applyFont="true" applyBorder="true" applyAlignment="true" applyProtection="true">
      <alignment horizontal="right" vertical="top" textRotation="0" wrapText="false" indent="0" shrinkToFit="false"/>
      <protection locked="true" hidden="true"/>
    </xf>
    <xf numFmtId="172" fontId="27" fillId="13" borderId="66" xfId="0" applyFont="true" applyBorder="true" applyAlignment="true" applyProtection="true">
      <alignment horizontal="left" vertical="top" textRotation="0" wrapText="false" indent="0" shrinkToFit="false"/>
      <protection locked="true" hidden="true"/>
    </xf>
    <xf numFmtId="172" fontId="55" fillId="13" borderId="58" xfId="0" applyFont="true" applyBorder="true" applyAlignment="true" applyProtection="true">
      <alignment horizontal="left" vertical="top" textRotation="0" wrapText="false" indent="0" shrinkToFit="false"/>
      <protection locked="true" hidden="true"/>
    </xf>
    <xf numFmtId="172" fontId="20" fillId="13"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13" borderId="69" xfId="0" applyFont="true" applyBorder="true" applyAlignment="true" applyProtection="true">
      <alignment horizontal="left" vertical="bottom" textRotation="0" wrapText="false" indent="0" shrinkToFit="false"/>
      <protection locked="true" hidden="true"/>
    </xf>
    <xf numFmtId="164" fontId="26" fillId="13" borderId="70" xfId="0" applyFont="true" applyBorder="true" applyAlignment="true" applyProtection="true">
      <alignment horizontal="right" vertical="top" textRotation="0" wrapText="false" indent="0" shrinkToFit="false"/>
      <protection locked="true" hidden="true"/>
    </xf>
    <xf numFmtId="164" fontId="92" fillId="13"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4" borderId="51" xfId="0" applyFont="true" applyBorder="true" applyAlignment="true" applyProtection="true">
      <alignment horizontal="center" vertical="bottom" textRotation="0" wrapText="false" indent="0" shrinkToFit="false"/>
      <protection locked="false" hidden="false"/>
    </xf>
    <xf numFmtId="172" fontId="20" fillId="14"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4" borderId="79" xfId="0" applyFont="true" applyBorder="true" applyAlignment="true" applyProtection="true">
      <alignment horizontal="center" vertical="bottom" textRotation="0" wrapText="false" indent="0" shrinkToFit="false"/>
      <protection locked="false" hidden="false"/>
    </xf>
    <xf numFmtId="172" fontId="20" fillId="14"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4" borderId="83" xfId="0" applyFont="true" applyBorder="true" applyAlignment="true" applyProtection="true">
      <alignment horizontal="center" vertical="bottom" textRotation="0" wrapText="false" indent="0" shrinkToFit="false"/>
      <protection locked="false" hidden="false"/>
    </xf>
    <xf numFmtId="172" fontId="20" fillId="14"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4" borderId="87" xfId="0" applyFont="true" applyBorder="true" applyAlignment="true" applyProtection="true">
      <alignment horizontal="center" vertical="bottom" textRotation="0" wrapText="false" indent="0" shrinkToFit="false"/>
      <protection locked="false" hidden="false"/>
    </xf>
    <xf numFmtId="172" fontId="20" fillId="14"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4" borderId="90" xfId="0" applyFont="true" applyBorder="true" applyAlignment="true" applyProtection="true">
      <alignment horizontal="center" vertical="bottom" textRotation="0" wrapText="false" indent="0" shrinkToFit="false"/>
      <protection locked="false" hidden="false"/>
    </xf>
    <xf numFmtId="172" fontId="20" fillId="14"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5" borderId="65" xfId="0" applyFont="true" applyBorder="true" applyAlignment="true" applyProtection="true">
      <alignment horizontal="right" vertical="top" textRotation="0" wrapText="false" indent="0" shrinkToFit="false"/>
      <protection locked="true" hidden="true"/>
    </xf>
    <xf numFmtId="172" fontId="27" fillId="15" borderId="66" xfId="0" applyFont="true" applyBorder="true" applyAlignment="true" applyProtection="true">
      <alignment horizontal="left" vertical="top" textRotation="0" wrapText="false" indent="0" shrinkToFit="false"/>
      <protection locked="true" hidden="true"/>
    </xf>
    <xf numFmtId="172" fontId="55" fillId="15" borderId="58" xfId="0" applyFont="true" applyBorder="true" applyAlignment="true" applyProtection="true">
      <alignment horizontal="left" vertical="top" textRotation="0" wrapText="false" indent="0" shrinkToFit="false"/>
      <protection locked="true" hidden="true"/>
    </xf>
    <xf numFmtId="172" fontId="20" fillId="15" borderId="58" xfId="0" applyFont="true" applyBorder="true" applyAlignment="true" applyProtection="true">
      <alignment horizontal="center" vertical="top" textRotation="0" wrapText="false" indent="0" shrinkToFit="false"/>
      <protection locked="true" hidden="true"/>
    </xf>
    <xf numFmtId="164" fontId="102" fillId="15" borderId="69" xfId="0" applyFont="true" applyBorder="true" applyAlignment="true" applyProtection="true">
      <alignment horizontal="left" vertical="bottom" textRotation="0" wrapText="false" indent="0" shrinkToFit="false"/>
      <protection locked="true" hidden="true"/>
    </xf>
    <xf numFmtId="164" fontId="26" fillId="15" borderId="70" xfId="0" applyFont="true" applyBorder="true" applyAlignment="true" applyProtection="true">
      <alignment horizontal="right" vertical="top" textRotation="0" wrapText="false" indent="0" shrinkToFit="false"/>
      <protection locked="true" hidden="true"/>
    </xf>
    <xf numFmtId="164" fontId="103" fillId="15" borderId="71" xfId="0" applyFont="true" applyBorder="true" applyAlignment="true" applyProtection="true">
      <alignment horizontal="center" vertical="top"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2"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3"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6" borderId="29" xfId="0" applyFont="true" applyBorder="true" applyAlignment="false" applyProtection="false">
      <alignment horizontal="general" vertical="bottom" textRotation="0" wrapText="false" indent="0" shrinkToFit="false"/>
      <protection locked="true" hidden="false"/>
    </xf>
    <xf numFmtId="164" fontId="0" fillId="16" borderId="94" xfId="0" applyFont="false" applyBorder="true" applyAlignment="false" applyProtection="false">
      <alignment horizontal="general" vertical="bottom" textRotation="0" wrapText="false" indent="0" shrinkToFit="false"/>
      <protection locked="true" hidden="false"/>
    </xf>
    <xf numFmtId="164" fontId="0" fillId="16"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6"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117">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externalLink" Target="externalLinks/externalLink1.xml"/><Relationship Id="rId14" Type="http://schemas.openxmlformats.org/officeDocument/2006/relationships/externalLink" Target="externalLinks/externalLink2.xml"/><Relationship Id="rId15" Type="http://schemas.openxmlformats.org/officeDocument/2006/relationships/externalLink" Target="externalLinks/externalLink3.xml"/><Relationship Id="rId1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47520</xdr:rowOff>
    </xdr:from>
    <xdr:to>
      <xdr:col>8</xdr:col>
      <xdr:colOff>731160</xdr:colOff>
      <xdr:row>31</xdr:row>
      <xdr:rowOff>133200</xdr:rowOff>
    </xdr:to>
    <xdr:clientData/>
  </xdr:twoCellAnchor>
  <xdr:twoCellAnchor editAs="oneCell">
    <xdr:from>
      <xdr:col>4</xdr:col>
      <xdr:colOff>48600</xdr:colOff>
      <xdr:row>30</xdr:row>
      <xdr:rowOff>47520</xdr:rowOff>
    </xdr:from>
    <xdr:to>
      <xdr:col>6</xdr:col>
      <xdr:colOff>390240</xdr:colOff>
      <xdr:row>31</xdr:row>
      <xdr:rowOff>133200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9720</xdr:rowOff>
    </xdr:from>
    <xdr:to>
      <xdr:col>4</xdr:col>
      <xdr:colOff>6840</xdr:colOff>
      <xdr:row>3</xdr:row>
      <xdr:rowOff>128160</xdr:rowOff>
    </xdr:to>
    <xdr:grpSp>
      <xdr:nvGrpSpPr>
        <xdr:cNvPr id="0" name="Group 805"/>
        <xdr:cNvGrpSpPr/>
      </xdr:nvGrpSpPr>
      <xdr:grpSpPr>
        <a:xfrm>
          <a:off x="5838840" y="9720"/>
          <a:ext cx="972000" cy="718560"/>
          <a:chOff x="5838840" y="9720"/>
          <a:chExt cx="972000" cy="718560"/>
        </a:xfrm>
      </xdr:grpSpPr>
    </xdr:grpSp>
    <xdr:clientData/>
  </xdr:twoCellAnchor>
  <xdr:twoCellAnchor editAs="oneCell">
    <xdr:from>
      <xdr:col>4</xdr:col>
      <xdr:colOff>0</xdr:colOff>
      <xdr:row>1</xdr:row>
      <xdr:rowOff>19440</xdr:rowOff>
    </xdr:from>
    <xdr:to>
      <xdr:col>4</xdr:col>
      <xdr:colOff>1305360</xdr:colOff>
      <xdr:row>3</xdr:row>
      <xdr:rowOff>128160</xdr:rowOff>
    </xdr:to>
    <xdr:grpSp>
      <xdr:nvGrpSpPr>
        <xdr:cNvPr id="1" name="Group 806"/>
        <xdr:cNvGrpSpPr/>
      </xdr:nvGrpSpPr>
      <xdr:grpSpPr>
        <a:xfrm>
          <a:off x="6804000" y="248040"/>
          <a:ext cx="1305360" cy="480240"/>
          <a:chOff x="6804000" y="248040"/>
          <a:chExt cx="1305360" cy="480240"/>
        </a:xfrm>
      </xdr:grpSpPr>
    </xdr:grpSp>
    <xdr:clientData/>
  </xdr:twoCellAnchor>
  <xdr:twoCellAnchor editAs="oneCell">
    <xdr:from>
      <xdr:col>5</xdr:col>
      <xdr:colOff>8280</xdr:colOff>
      <xdr:row>0</xdr:row>
      <xdr:rowOff>0</xdr:rowOff>
    </xdr:from>
    <xdr:to>
      <xdr:col>5</xdr:col>
      <xdr:colOff>1336680</xdr:colOff>
      <xdr:row>3</xdr:row>
      <xdr:rowOff>128160</xdr:rowOff>
    </xdr:to>
    <xdr:grpSp>
      <xdr:nvGrpSpPr>
        <xdr:cNvPr id="2" name="Group 807"/>
        <xdr:cNvGrpSpPr/>
      </xdr:nvGrpSpPr>
      <xdr:grpSpPr>
        <a:xfrm>
          <a:off x="8613720" y="0"/>
          <a:ext cx="1328400" cy="728280"/>
          <a:chOff x="8613720" y="0"/>
          <a:chExt cx="1328400" cy="72828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131040</xdr:colOff>
      <xdr:row>36</xdr:row>
      <xdr:rowOff>56880</xdr:rowOff>
    </xdr:from>
    <xdr:to>
      <xdr:col>7</xdr:col>
      <xdr:colOff>452520</xdr:colOff>
      <xdr:row>38</xdr:row>
      <xdr:rowOff>57240</xdr:rowOff>
    </xdr:to>
    <xdr:sp>
      <xdr:nvSpPr>
        <xdr:cNvPr id="3" name="Text Box 1"/>
        <xdr:cNvSpPr/>
      </xdr:nvSpPr>
      <xdr:spPr>
        <a:xfrm>
          <a:off x="131040" y="5914800"/>
          <a:ext cx="5974200" cy="32400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130680</xdr:colOff>
      <xdr:row>36</xdr:row>
      <xdr:rowOff>47520</xdr:rowOff>
    </xdr:from>
    <xdr:to>
      <xdr:col>9</xdr:col>
      <xdr:colOff>513000</xdr:colOff>
      <xdr:row>37</xdr:row>
      <xdr:rowOff>133200</xdr:rowOff>
    </xdr:to>
    <xdr:clientData/>
  </xdr:twoCellAnchor>
  <xdr:twoCellAnchor editAs="oneCell">
    <xdr:from>
      <xdr:col>8</xdr:col>
      <xdr:colOff>120600</xdr:colOff>
      <xdr:row>37</xdr:row>
      <xdr:rowOff>123840</xdr:rowOff>
    </xdr:from>
    <xdr:to>
      <xdr:col>9</xdr:col>
      <xdr:colOff>502920</xdr:colOff>
      <xdr:row>39</xdr:row>
      <xdr:rowOff>47520</xdr:rowOff>
    </xdr:to>
    <xdr:clientData/>
  </xdr:twoCellAnchor>
  <xdr:twoCellAnchor editAs="oneCell">
    <xdr:from>
      <xdr:col>10</xdr:col>
      <xdr:colOff>0</xdr:colOff>
      <xdr:row>37</xdr:row>
      <xdr:rowOff>123840</xdr:rowOff>
    </xdr:from>
    <xdr:to>
      <xdr:col>11</xdr:col>
      <xdr:colOff>382320</xdr:colOff>
      <xdr:row>39</xdr:row>
      <xdr:rowOff>47520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30240</xdr:colOff>
      <xdr:row>5</xdr:row>
      <xdr:rowOff>28440</xdr:rowOff>
    </xdr:from>
    <xdr:to>
      <xdr:col>10</xdr:col>
      <xdr:colOff>1087920</xdr:colOff>
      <xdr:row>112</xdr:row>
      <xdr:rowOff>9720</xdr:rowOff>
    </xdr:to>
    <xdr:sp>
      <xdr:nvSpPr>
        <xdr:cNvPr id="4" name="Text Box 24"/>
        <xdr:cNvSpPr/>
      </xdr:nvSpPr>
      <xdr:spPr>
        <a:xfrm>
          <a:off x="140040" y="1342800"/>
          <a:ext cx="7019640" cy="2036484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90360</xdr:colOff>
      <xdr:row>110</xdr:row>
      <xdr:rowOff>0</xdr:rowOff>
    </xdr:from>
    <xdr:to>
      <xdr:col>10</xdr:col>
      <xdr:colOff>1048320</xdr:colOff>
      <xdr:row>111</xdr:row>
      <xdr:rowOff>171000</xdr:rowOff>
    </xdr:to>
    <xdr:sp>
      <xdr:nvSpPr>
        <xdr:cNvPr id="5" name="Text Box 20"/>
        <xdr:cNvSpPr/>
      </xdr:nvSpPr>
      <xdr:spPr>
        <a:xfrm>
          <a:off x="200160" y="21317040"/>
          <a:ext cx="6919920" cy="36144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87480</xdr:colOff>
      <xdr:row>1</xdr:row>
      <xdr:rowOff>172080</xdr:rowOff>
    </xdr:from>
    <xdr:to>
      <xdr:col>10</xdr:col>
      <xdr:colOff>1027440</xdr:colOff>
      <xdr:row>2</xdr:row>
      <xdr:rowOff>95760</xdr:rowOff>
    </xdr:to>
    <xdr:clientData/>
  </xdr:twoCellAnchor>
  <xdr:twoCellAnchor editAs="oneCell">
    <xdr:from>
      <xdr:col>9</xdr:col>
      <xdr:colOff>87480</xdr:colOff>
      <xdr:row>0</xdr:row>
      <xdr:rowOff>248040</xdr:rowOff>
    </xdr:from>
    <xdr:to>
      <xdr:col>10</xdr:col>
      <xdr:colOff>1027440</xdr:colOff>
      <xdr:row>1</xdr:row>
      <xdr:rowOff>172080</xdr:rowOff>
    </xdr:to>
    <xdr:clientData/>
  </xdr:twoCellAnchor>
  <xdr:twoCellAnchor editAs="oneCell">
    <xdr:from>
      <xdr:col>9</xdr:col>
      <xdr:colOff>87480</xdr:colOff>
      <xdr:row>0</xdr:row>
      <xdr:rowOff>9720</xdr:rowOff>
    </xdr:from>
    <xdr:to>
      <xdr:col>10</xdr:col>
      <xdr:colOff>1027440</xdr:colOff>
      <xdr:row>0</xdr:row>
      <xdr:rowOff>248040</xdr:rowOff>
    </xdr:to>
    <xdr:clientData/>
  </xdr:twoCellAnchor>
  <xdr:twoCellAnchor editAs="oneCell">
    <xdr:from>
      <xdr:col>9</xdr:col>
      <xdr:colOff>87480</xdr:colOff>
      <xdr:row>2</xdr:row>
      <xdr:rowOff>86040</xdr:rowOff>
    </xdr:from>
    <xdr:to>
      <xdr:col>10</xdr:col>
      <xdr:colOff>1027440</xdr:colOff>
      <xdr:row>3</xdr:row>
      <xdr:rowOff>9720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6"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7"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8"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9"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0"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11"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12"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3"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14"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15"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6"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17"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110520</xdr:colOff>
      <xdr:row>3</xdr:row>
      <xdr:rowOff>47520</xdr:rowOff>
    </xdr:from>
    <xdr:to>
      <xdr:col>9</xdr:col>
      <xdr:colOff>39600</xdr:colOff>
      <xdr:row>10</xdr:row>
      <xdr:rowOff>105120</xdr:rowOff>
    </xdr:to>
    <xdr:sp>
      <xdr:nvSpPr>
        <xdr:cNvPr id="18" name="Text Box 5"/>
        <xdr:cNvSpPr/>
      </xdr:nvSpPr>
      <xdr:spPr>
        <a:xfrm>
          <a:off x="4861440" y="628560"/>
          <a:ext cx="4895640" cy="139104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Partage/COMMUNS/SIG-SGBD/CalculIBMR/SG145-08Lot9/IBMR/04027225_CHAPEAUROUX%20&#192;%20AUROUX.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Partage/COMMUNS/SIG-SGBD/CalculIBMR/SG145-08Lot9/IBMR/04027210_CHAPEAUROUX%20&#192;%20PIERREFICHE.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Partage/COMMUNS/SIG-SGBD/CalculIBMR/SG145-08Lot9/IBMR/04026900_ALLIER%20&#192;%20LANGOGNE.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station"/><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Set></externalBook></externalLink>
</file>

<file path=xl/externalLinks/externalLink2.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station"/><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Set></externalBook></externalLink>
</file>

<file path=xl/externalLinks/externalLink3.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station"/><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drawing" Target="../drawings/drawing9.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7.xml"/><Relationship Id="rId3" Type="http://schemas.openxmlformats.org/officeDocument/2006/relationships/vmlDrawing" Target="../drawings/vmlDrawing4.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8.xml"/><Relationship Id="rId3"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row r="1" customFormat="false" ht="24" hidden="false" customHeight="false" outlineLevel="0" collapsed="false">
      <c r="A1" s="1" t="s">
        <v>0</v>
      </c>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t="s">
        <v>1</v>
      </c>
    </row>
    <row r="5" customFormat="false" ht="12.75" hidden="false" customHeight="false" outlineLevel="0" collapsed="false">
      <c r="A5" s="10"/>
      <c r="B5" s="4"/>
      <c r="C5" s="4"/>
      <c r="D5" s="4"/>
      <c r="E5" s="5"/>
      <c r="F5" s="5"/>
      <c r="G5" s="5"/>
      <c r="H5" s="5"/>
      <c r="I5" s="5"/>
      <c r="J5" s="5"/>
      <c r="K5" s="5"/>
      <c r="L5" s="5"/>
      <c r="M5" s="6"/>
      <c r="N5" s="2"/>
      <c r="O5" s="2"/>
    </row>
    <row r="6" customFormat="false" ht="43.5" hidden="false" customHeight="false" outlineLevel="0" collapsed="false">
      <c r="A6" s="12"/>
      <c r="B6" s="13" t="s">
        <v>2</v>
      </c>
      <c r="C6" s="4"/>
      <c r="D6" s="4"/>
      <c r="E6" s="4"/>
      <c r="F6" s="4"/>
      <c r="G6" s="4"/>
      <c r="H6" s="4"/>
      <c r="I6" s="4"/>
      <c r="J6" s="4"/>
      <c r="K6" s="4"/>
      <c r="L6" s="4"/>
      <c r="M6" s="14"/>
    </row>
    <row r="7" customFormat="false" ht="43.5" hidden="false" customHeight="false" outlineLevel="0" collapsed="false">
      <c r="A7" s="12"/>
      <c r="B7" s="13" t="s">
        <v>3</v>
      </c>
      <c r="C7" s="4"/>
      <c r="D7" s="4"/>
      <c r="E7" s="4"/>
      <c r="F7" s="4"/>
      <c r="G7" s="4"/>
      <c r="H7" s="4"/>
      <c r="I7" s="4"/>
      <c r="J7" s="4"/>
      <c r="K7" s="4"/>
      <c r="L7" s="4"/>
      <c r="M7" s="14"/>
    </row>
    <row r="8" customFormat="false" ht="43.5" hidden="false" customHeight="false" outlineLevel="0" collapsed="false">
      <c r="A8" s="12"/>
      <c r="B8" s="13" t="s">
        <v>4</v>
      </c>
      <c r="C8" s="4"/>
      <c r="D8" s="4"/>
      <c r="E8" s="4"/>
      <c r="F8" s="4"/>
      <c r="G8" s="4"/>
      <c r="H8" s="4"/>
      <c r="I8" s="4"/>
      <c r="J8" s="4"/>
      <c r="K8" s="4"/>
      <c r="L8" s="4"/>
      <c r="M8" s="14"/>
    </row>
    <row r="9" customFormat="false" ht="43.5" hidden="false" customHeight="false" outlineLevel="0" collapsed="false">
      <c r="A9" s="15" t="s">
        <v>5</v>
      </c>
      <c r="B9" s="13" t="s">
        <v>6</v>
      </c>
      <c r="C9" s="4"/>
      <c r="D9" s="4"/>
      <c r="E9" s="4"/>
      <c r="F9" s="4"/>
      <c r="G9" s="4"/>
      <c r="H9" s="4"/>
      <c r="I9" s="4"/>
      <c r="J9" s="4"/>
      <c r="K9" s="4"/>
      <c r="L9" s="16" t="s">
        <v>7</v>
      </c>
      <c r="M9" s="14"/>
    </row>
    <row r="10" customFormat="false" ht="12.75" hidden="false" customHeight="false" outlineLevel="0" collapsed="false">
      <c r="A10" s="10"/>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4"/>
    </row>
    <row r="12" customFormat="false" ht="12.75" hidden="false" customHeight="false" outlineLevel="0" collapsed="false">
      <c r="A12" s="10"/>
      <c r="B12" s="4"/>
      <c r="C12" s="4"/>
      <c r="D12" s="4"/>
      <c r="E12" s="4"/>
      <c r="F12" s="4"/>
      <c r="G12" s="4"/>
      <c r="H12" s="4"/>
      <c r="I12" s="4"/>
      <c r="J12" s="4"/>
      <c r="K12" s="4"/>
      <c r="L12" s="4"/>
      <c r="M12" s="14"/>
    </row>
    <row r="13" customFormat="false" ht="12.75" hidden="false" customHeight="false" outlineLevel="0" collapsed="false">
      <c r="A13" s="10"/>
      <c r="B13" s="4"/>
      <c r="C13" s="4"/>
      <c r="D13" s="4"/>
      <c r="E13" s="4"/>
      <c r="F13" s="4"/>
      <c r="G13" s="4"/>
      <c r="H13" s="4"/>
      <c r="I13" s="4"/>
      <c r="J13" s="4"/>
      <c r="K13" s="4"/>
      <c r="L13" s="4"/>
      <c r="M13" s="14"/>
    </row>
    <row r="14" customFormat="false" ht="12.75"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2.75" hidden="false" customHeight="false" outlineLevel="0" collapsed="false">
      <c r="A17" s="10"/>
      <c r="B17" s="4"/>
      <c r="C17" s="4"/>
      <c r="D17" s="4"/>
      <c r="E17" s="4"/>
      <c r="F17" s="4"/>
      <c r="G17" s="4"/>
      <c r="H17" s="4"/>
      <c r="I17" s="4"/>
      <c r="J17" s="4"/>
      <c r="K17" s="4"/>
      <c r="L17" s="4"/>
      <c r="M17" s="14"/>
    </row>
    <row r="18" customFormat="false" ht="12.75" hidden="false" customHeight="false" outlineLevel="0" collapsed="false">
      <c r="A18" s="10"/>
      <c r="B18" s="4"/>
      <c r="C18" s="4"/>
      <c r="D18" s="4"/>
      <c r="E18" s="4"/>
      <c r="F18" s="4"/>
      <c r="G18" s="4"/>
      <c r="H18" s="4"/>
      <c r="I18" s="4"/>
      <c r="J18" s="4"/>
      <c r="K18" s="4"/>
      <c r="L18" s="4"/>
      <c r="M18" s="14"/>
    </row>
    <row r="19" customFormat="false" ht="14.25" hidden="false" customHeight="false" outlineLevel="0" collapsed="false">
      <c r="A19" s="18" t="s">
        <v>10</v>
      </c>
      <c r="B19" s="18"/>
      <c r="C19" s="18"/>
      <c r="D19" s="18"/>
      <c r="E19" s="18"/>
      <c r="F19" s="18"/>
      <c r="G19" s="18"/>
      <c r="H19" s="18"/>
      <c r="I19" s="18"/>
      <c r="J19" s="18"/>
      <c r="K19" s="18"/>
      <c r="L19" s="18"/>
      <c r="M19" s="18"/>
      <c r="N19" s="19"/>
      <c r="O19" s="19"/>
    </row>
    <row r="20" customFormat="false" ht="14.25" hidden="false" customHeight="false" outlineLevel="0" collapsed="false">
      <c r="A20" s="18" t="s">
        <v>11</v>
      </c>
      <c r="B20" s="18"/>
      <c r="C20" s="18"/>
      <c r="D20" s="18"/>
      <c r="E20" s="18"/>
      <c r="F20" s="18"/>
      <c r="G20" s="18"/>
      <c r="H20" s="18"/>
      <c r="I20" s="18"/>
      <c r="J20" s="18"/>
      <c r="K20" s="18"/>
      <c r="L20" s="18"/>
      <c r="M20" s="18"/>
      <c r="N20" s="19"/>
      <c r="O20" s="19"/>
    </row>
    <row r="21" customFormat="false" ht="14.25" hidden="false" customHeight="false" outlineLevel="0" collapsed="false">
      <c r="A21" s="18" t="s">
        <v>12</v>
      </c>
      <c r="B21" s="18"/>
      <c r="C21" s="18"/>
      <c r="D21" s="18"/>
      <c r="E21" s="18"/>
      <c r="F21" s="18"/>
      <c r="G21" s="18"/>
      <c r="H21" s="18"/>
      <c r="I21" s="18"/>
      <c r="J21" s="18"/>
      <c r="K21" s="18"/>
      <c r="L21" s="18"/>
      <c r="M21" s="18"/>
      <c r="N21" s="19"/>
      <c r="O21" s="19"/>
    </row>
    <row r="22" customFormat="false" ht="12.75" hidden="false" customHeight="false" outlineLevel="0" collapsed="false">
      <c r="A22" s="3"/>
      <c r="B22" s="20"/>
      <c r="C22" s="20"/>
      <c r="D22" s="20"/>
      <c r="E22" s="20"/>
      <c r="F22" s="20"/>
      <c r="G22" s="20"/>
      <c r="H22" s="20"/>
      <c r="I22" s="20"/>
      <c r="J22" s="20"/>
      <c r="K22" s="20"/>
      <c r="L22" s="20"/>
      <c r="M22" s="21"/>
      <c r="N22" s="19"/>
      <c r="O22" s="19"/>
    </row>
    <row r="23" customFormat="false" ht="12.75" hidden="false" customHeight="false" outlineLevel="0" collapsed="false">
      <c r="A23" s="3"/>
      <c r="B23" s="20"/>
      <c r="C23" s="20"/>
      <c r="D23" s="20"/>
      <c r="E23" s="22"/>
      <c r="F23" s="23"/>
      <c r="G23" s="22"/>
      <c r="H23" s="22"/>
      <c r="I23" s="22"/>
      <c r="J23" s="22"/>
      <c r="K23" s="22"/>
      <c r="L23" s="22"/>
      <c r="M23" s="24"/>
      <c r="N23" s="25"/>
      <c r="O23" s="25"/>
    </row>
    <row r="24" customFormat="false" ht="12.75" hidden="false" customHeight="false" outlineLevel="0" collapsed="false">
      <c r="A24" s="26"/>
      <c r="B24" s="27"/>
      <c r="C24" s="28" t="s">
        <v>13</v>
      </c>
      <c r="D24" s="29" t="s">
        <v>14</v>
      </c>
      <c r="E24" s="29"/>
      <c r="F24" s="29"/>
      <c r="G24" s="29"/>
      <c r="H24" s="29"/>
      <c r="I24" s="29"/>
      <c r="J24" s="29"/>
      <c r="K24" s="27"/>
      <c r="L24" s="27"/>
      <c r="M24" s="30"/>
      <c r="N24" s="31"/>
      <c r="O24" s="31"/>
    </row>
    <row r="25" customFormat="false" ht="12.75"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2.75" hidden="false" customHeight="false" outlineLevel="0" collapsed="false">
      <c r="A27" s="26"/>
      <c r="B27" s="27"/>
      <c r="C27" s="36" t="s">
        <v>16</v>
      </c>
      <c r="D27" s="29" t="s">
        <v>17</v>
      </c>
      <c r="E27" s="29"/>
      <c r="F27" s="29"/>
      <c r="G27" s="29"/>
      <c r="H27" s="29"/>
      <c r="I27" s="29"/>
      <c r="J27" s="29"/>
      <c r="K27" s="27"/>
      <c r="L27" s="27"/>
      <c r="M27" s="37"/>
      <c r="N27" s="38"/>
      <c r="O27" s="25"/>
    </row>
    <row r="28" customFormat="false" ht="12.75" hidden="false" customHeight="false" outlineLevel="0" collapsed="false">
      <c r="A28" s="3"/>
      <c r="B28" s="20"/>
      <c r="C28" s="20"/>
      <c r="D28" s="20"/>
      <c r="E28" s="22"/>
      <c r="F28" s="39"/>
      <c r="G28" s="40"/>
      <c r="H28" s="40"/>
      <c r="I28" s="40"/>
      <c r="J28" s="35"/>
      <c r="K28" s="40"/>
      <c r="L28" s="41"/>
      <c r="M28" s="37"/>
      <c r="N28" s="38"/>
      <c r="O28" s="25"/>
    </row>
    <row r="29" customFormat="false" ht="12.75" hidden="false" customHeight="false" outlineLevel="0" collapsed="false">
      <c r="A29" s="42"/>
      <c r="B29" s="20"/>
      <c r="C29" s="20"/>
      <c r="D29" s="43"/>
      <c r="E29" s="44"/>
      <c r="F29" s="35"/>
      <c r="G29" s="43" t="s">
        <v>18</v>
      </c>
      <c r="H29" s="45" t="s">
        <v>19</v>
      </c>
      <c r="I29" s="45"/>
      <c r="J29" s="45"/>
      <c r="K29" s="45"/>
      <c r="L29" s="35"/>
      <c r="M29" s="30"/>
      <c r="N29" s="31"/>
      <c r="O29" s="25"/>
    </row>
    <row r="30" customFormat="false" ht="12.75" hidden="false" customHeight="false" outlineLevel="0" collapsed="false">
      <c r="A30" s="3"/>
      <c r="B30" s="20"/>
      <c r="C30" s="20"/>
      <c r="D30" s="20"/>
      <c r="E30" s="22"/>
      <c r="F30" s="22"/>
      <c r="G30" s="22"/>
      <c r="H30" s="22"/>
      <c r="I30" s="22"/>
      <c r="J30" s="22"/>
      <c r="K30" s="22"/>
      <c r="L30" s="22"/>
      <c r="M30" s="24"/>
      <c r="N30" s="25"/>
      <c r="O30" s="25"/>
    </row>
    <row r="31" customFormat="false" ht="12.75" hidden="false" customHeight="false" outlineLevel="0" collapsed="false">
      <c r="A31" s="3"/>
      <c r="B31" s="20"/>
      <c r="C31" s="20"/>
      <c r="D31" s="20"/>
      <c r="E31" s="46"/>
      <c r="F31" s="46"/>
      <c r="G31" s="46"/>
      <c r="H31" s="46"/>
      <c r="I31" s="46"/>
      <c r="J31" s="20"/>
      <c r="K31" s="20"/>
      <c r="L31" s="20"/>
      <c r="M31" s="21"/>
      <c r="N31" s="47"/>
      <c r="O31" s="47"/>
    </row>
    <row r="32" customFormat="false" ht="12.75" hidden="false" customHeight="false" outlineLevel="0" collapsed="false">
      <c r="A32" s="3"/>
      <c r="B32" s="20"/>
      <c r="C32" s="20"/>
      <c r="D32" s="20"/>
      <c r="E32" s="46"/>
      <c r="F32" s="46"/>
      <c r="G32" s="46"/>
      <c r="H32" s="46"/>
      <c r="I32" s="46"/>
      <c r="J32" s="20"/>
      <c r="K32" s="20"/>
      <c r="L32" s="20"/>
      <c r="M32" s="21"/>
      <c r="N32" s="47"/>
      <c r="O32" s="47"/>
    </row>
    <row r="33" customFormat="false" ht="12.75" hidden="false" customHeight="false" outlineLevel="0" collapsed="false">
      <c r="A33" s="3"/>
      <c r="B33" s="20"/>
      <c r="C33" s="20"/>
      <c r="D33" s="20"/>
      <c r="E33" s="20"/>
      <c r="F33" s="20"/>
      <c r="G33" s="20"/>
      <c r="H33" s="20"/>
      <c r="I33" s="20"/>
      <c r="J33" s="20"/>
      <c r="K33" s="20"/>
      <c r="L33" s="20"/>
      <c r="M33" s="21"/>
      <c r="N33" s="19"/>
      <c r="O33" s="19"/>
    </row>
    <row r="34" customFormat="false" ht="13.5" hidden="false" customHeight="false" outlineLevel="0" collapsed="false">
      <c r="A34" s="48" t="s">
        <v>20</v>
      </c>
      <c r="B34" s="48"/>
      <c r="C34" s="48"/>
      <c r="D34" s="48"/>
      <c r="E34" s="48"/>
      <c r="F34" s="48"/>
      <c r="G34" s="48"/>
      <c r="H34" s="48"/>
      <c r="I34" s="48"/>
      <c r="J34" s="48"/>
      <c r="K34" s="48"/>
      <c r="L34" s="48"/>
      <c r="M34" s="48"/>
      <c r="N34" s="19"/>
      <c r="O34" s="19"/>
    </row>
    <row r="35" customFormat="false" ht="13.5" hidden="false" customHeight="false" outlineLevel="0" collapsed="false">
      <c r="A35" s="19"/>
      <c r="B35" s="19"/>
      <c r="C35" s="19"/>
      <c r="D35" s="19"/>
      <c r="E35" s="19"/>
      <c r="F35" s="19"/>
      <c r="G35" s="19"/>
      <c r="H35" s="19"/>
      <c r="I35" s="19"/>
      <c r="J35" s="19"/>
      <c r="K35" s="19"/>
      <c r="L35" s="19"/>
      <c r="M35" s="19"/>
      <c r="N35" s="19"/>
      <c r="O35" s="19"/>
    </row>
    <row r="36" customFormat="false" ht="12.75" hidden="false" customHeight="false" outlineLevel="0" collapsed="false">
      <c r="A36" s="19"/>
      <c r="B36" s="19"/>
      <c r="C36" s="19"/>
      <c r="D36" s="19"/>
      <c r="E36" s="19"/>
      <c r="F36" s="19"/>
      <c r="G36" s="19"/>
      <c r="H36" s="19"/>
      <c r="I36" s="19"/>
      <c r="J36" s="19"/>
      <c r="K36" s="19"/>
      <c r="L36" s="19"/>
      <c r="M36" s="19"/>
      <c r="N36" s="19"/>
      <c r="O36" s="19"/>
    </row>
    <row r="37" customFormat="false" ht="12.75"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2.75" zeroHeight="false" outlineLevelRow="0" outlineLevelCol="0"/>
  <cols>
    <col collapsed="false" customWidth="true" hidden="false" outlineLevel="0" max="1" min="1" style="0" width="10.56"/>
    <col collapsed="false" customWidth="true" hidden="false" outlineLevel="0" max="2" min="2" style="0" width="56.85"/>
    <col collapsed="false" customWidth="true" hidden="false" outlineLevel="0" max="3" min="3" style="553" width="6.41"/>
    <col collapsed="false" customWidth="true" hidden="false" outlineLevel="0" max="4" min="4" style="554" width="6.41"/>
    <col collapsed="false" customWidth="true" hidden="false" outlineLevel="0" max="6" min="6" style="0" width="13.41"/>
  </cols>
  <sheetData>
    <row r="1" customFormat="false" ht="15" hidden="false" customHeight="false" outlineLevel="0" collapsed="false">
      <c r="A1" s="555" t="s">
        <v>2718</v>
      </c>
      <c r="B1" s="556"/>
      <c r="C1" s="556"/>
      <c r="D1" s="556"/>
    </row>
    <row r="2" customFormat="false" ht="15" hidden="false" customHeight="false" outlineLevel="0" collapsed="false">
      <c r="A2" s="557" t="s">
        <v>2719</v>
      </c>
      <c r="B2" s="558"/>
      <c r="C2" s="559"/>
      <c r="D2" s="559"/>
    </row>
    <row r="3" customFormat="false" ht="15.75" hidden="false" customHeight="false" outlineLevel="0" collapsed="false">
      <c r="A3" s="557" t="s">
        <v>2720</v>
      </c>
      <c r="B3" s="558"/>
      <c r="C3" s="559"/>
      <c r="D3" s="560" t="s">
        <v>2721</v>
      </c>
    </row>
    <row r="4" customFormat="false" ht="15" hidden="false" customHeight="false" outlineLevel="0" collapsed="false">
      <c r="A4" s="561"/>
      <c r="B4" s="562"/>
      <c r="C4" s="563"/>
      <c r="D4" s="563"/>
    </row>
    <row r="5" customFormat="false" ht="13.5" hidden="false" customHeight="false" outlineLevel="0" collapsed="false">
      <c r="A5" s="561"/>
      <c r="B5" s="564"/>
      <c r="C5" s="563"/>
      <c r="D5" s="565"/>
    </row>
    <row r="6" customFormat="false" ht="15" hidden="false" customHeight="false" outlineLevel="0" collapsed="false">
      <c r="A6" s="566" t="s">
        <v>25</v>
      </c>
      <c r="B6" s="567" t="s">
        <v>26</v>
      </c>
      <c r="C6" s="568"/>
      <c r="D6" s="569"/>
    </row>
    <row r="7" customFormat="false" ht="15.75" hidden="false" customHeight="false" outlineLevel="0" collapsed="false">
      <c r="A7" s="570"/>
      <c r="B7" s="571"/>
      <c r="C7" s="568"/>
      <c r="D7" s="569"/>
    </row>
    <row r="8" customFormat="false" ht="15.75" hidden="false" customHeight="false" outlineLevel="0" collapsed="false">
      <c r="A8" s="572" t="s">
        <v>2118</v>
      </c>
      <c r="B8" s="573" t="s">
        <v>2119</v>
      </c>
      <c r="C8" s="568"/>
      <c r="D8" s="569"/>
    </row>
    <row r="9" customFormat="false" ht="15" hidden="false" customHeight="false" outlineLevel="0" collapsed="false">
      <c r="A9" s="574" t="s">
        <v>1700</v>
      </c>
      <c r="B9" s="573" t="s">
        <v>1701</v>
      </c>
      <c r="C9" s="575"/>
      <c r="D9" s="576"/>
    </row>
    <row r="10" customFormat="false" ht="15" hidden="false" customHeight="false" outlineLevel="0" collapsed="false">
      <c r="A10" s="572" t="s">
        <v>1704</v>
      </c>
      <c r="B10" s="573" t="s">
        <v>1705</v>
      </c>
      <c r="C10" s="575"/>
      <c r="D10" s="576"/>
    </row>
    <row r="11" customFormat="false" ht="15" hidden="false" customHeight="false" outlineLevel="0" collapsed="false">
      <c r="A11" s="572" t="s">
        <v>1706</v>
      </c>
      <c r="B11" s="573" t="s">
        <v>1707</v>
      </c>
      <c r="C11" s="575"/>
      <c r="D11" s="576"/>
    </row>
    <row r="12" customFormat="false" ht="15" hidden="false" customHeight="false" outlineLevel="0" collapsed="false">
      <c r="A12" s="572" t="s">
        <v>1132</v>
      </c>
      <c r="B12" s="573" t="s">
        <v>1133</v>
      </c>
      <c r="C12" s="575"/>
      <c r="D12" s="576"/>
    </row>
    <row r="13" customFormat="false" ht="15" hidden="false" customHeight="false" outlineLevel="0" collapsed="false">
      <c r="A13" s="572" t="s">
        <v>2121</v>
      </c>
      <c r="B13" s="573" t="s">
        <v>2122</v>
      </c>
      <c r="C13" s="575"/>
      <c r="D13" s="576"/>
    </row>
    <row r="14" customFormat="false" ht="15" hidden="false" customHeight="false" outlineLevel="0" collapsed="false">
      <c r="A14" s="572" t="s">
        <v>2123</v>
      </c>
      <c r="B14" s="573" t="s">
        <v>2124</v>
      </c>
      <c r="C14" s="575"/>
      <c r="D14" s="576"/>
    </row>
    <row r="15" customFormat="false" ht="15" hidden="false" customHeight="false" outlineLevel="0" collapsed="false">
      <c r="A15" s="572" t="s">
        <v>2125</v>
      </c>
      <c r="B15" s="573" t="s">
        <v>2126</v>
      </c>
      <c r="C15" s="575"/>
      <c r="D15" s="576"/>
      <c r="F15" s="577" t="s">
        <v>2722</v>
      </c>
      <c r="G15" s="578"/>
      <c r="H15" s="579" t="s">
        <v>2723</v>
      </c>
      <c r="I15" s="578"/>
    </row>
    <row r="16" customFormat="false" ht="15" hidden="false" customHeight="false" outlineLevel="0" collapsed="false">
      <c r="A16" s="574" t="s">
        <v>1708</v>
      </c>
      <c r="B16" s="573" t="s">
        <v>1709</v>
      </c>
      <c r="C16" s="575"/>
      <c r="D16" s="576"/>
      <c r="F16" s="580" t="s">
        <v>2707</v>
      </c>
      <c r="G16" s="581"/>
      <c r="H16" s="580" t="s">
        <v>2707</v>
      </c>
      <c r="I16" s="582"/>
    </row>
    <row r="17" customFormat="false" ht="15" hidden="false" customHeight="false" outlineLevel="0" collapsed="false">
      <c r="A17" s="572" t="s">
        <v>2127</v>
      </c>
      <c r="B17" s="573" t="s">
        <v>2128</v>
      </c>
      <c r="C17" s="575"/>
      <c r="D17" s="576"/>
      <c r="F17" s="583" t="s">
        <v>2625</v>
      </c>
      <c r="G17" s="584"/>
      <c r="H17" s="583" t="s">
        <v>2625</v>
      </c>
      <c r="I17" s="585"/>
    </row>
    <row r="18" customFormat="false" ht="15" hidden="false" customHeight="false" outlineLevel="0" collapsed="false">
      <c r="A18" s="572" t="s">
        <v>1212</v>
      </c>
      <c r="B18" s="573" t="s">
        <v>1213</v>
      </c>
      <c r="C18" s="575"/>
      <c r="D18" s="576"/>
      <c r="F18" s="583" t="s">
        <v>2697</v>
      </c>
      <c r="G18" s="584"/>
      <c r="H18" s="583" t="s">
        <v>2697</v>
      </c>
      <c r="I18" s="585"/>
    </row>
    <row r="19" customFormat="false" ht="15" hidden="false" customHeight="false" outlineLevel="0" collapsed="false">
      <c r="A19" s="572" t="s">
        <v>1711</v>
      </c>
      <c r="B19" s="573" t="s">
        <v>1712</v>
      </c>
      <c r="C19" s="575"/>
      <c r="D19" s="576"/>
      <c r="F19" s="583" t="s">
        <v>2624</v>
      </c>
      <c r="G19" s="584"/>
      <c r="H19" s="583" t="s">
        <v>2624</v>
      </c>
      <c r="I19" s="585"/>
    </row>
    <row r="20" customFormat="false" ht="15" hidden="false" customHeight="false" outlineLevel="0" collapsed="false">
      <c r="A20" s="574" t="s">
        <v>1714</v>
      </c>
      <c r="B20" s="573" t="s">
        <v>1715</v>
      </c>
      <c r="C20" s="575"/>
      <c r="D20" s="576"/>
      <c r="F20" s="583" t="s">
        <v>2724</v>
      </c>
      <c r="G20" s="584"/>
      <c r="H20" s="583" t="s">
        <v>2724</v>
      </c>
      <c r="I20" s="585"/>
    </row>
    <row r="21" customFormat="false" ht="15" hidden="false" customHeight="false" outlineLevel="0" collapsed="false">
      <c r="A21" s="574" t="s">
        <v>1720</v>
      </c>
      <c r="B21" s="573" t="s">
        <v>1721</v>
      </c>
      <c r="C21" s="575"/>
      <c r="D21" s="576"/>
      <c r="F21" s="583" t="s">
        <v>2725</v>
      </c>
      <c r="G21" s="584"/>
      <c r="H21" s="583" t="s">
        <v>2725</v>
      </c>
      <c r="I21" s="585"/>
    </row>
    <row r="22" customFormat="false" ht="15" hidden="false" customHeight="false" outlineLevel="0" collapsed="false">
      <c r="A22" s="572" t="s">
        <v>1726</v>
      </c>
      <c r="B22" s="573" t="s">
        <v>1727</v>
      </c>
      <c r="C22" s="575"/>
      <c r="D22" s="576"/>
      <c r="F22" s="583" t="s">
        <v>2726</v>
      </c>
      <c r="G22" s="584"/>
      <c r="H22" s="583" t="s">
        <v>2726</v>
      </c>
      <c r="I22" s="585"/>
    </row>
    <row r="23" customFormat="false" ht="15" hidden="false" customHeight="false" outlineLevel="0" collapsed="false">
      <c r="A23" s="572" t="s">
        <v>2465</v>
      </c>
      <c r="B23" s="573" t="s">
        <v>2466</v>
      </c>
      <c r="C23" s="575"/>
      <c r="D23" s="576"/>
      <c r="F23" s="583" t="s">
        <v>2698</v>
      </c>
      <c r="G23" s="584"/>
      <c r="H23" s="583" t="s">
        <v>2698</v>
      </c>
      <c r="I23" s="585"/>
    </row>
    <row r="24" customFormat="false" ht="15" hidden="false" customHeight="false" outlineLevel="0" collapsed="false">
      <c r="A24" s="572" t="s">
        <v>2130</v>
      </c>
      <c r="B24" s="573" t="s">
        <v>2131</v>
      </c>
      <c r="C24" s="575"/>
      <c r="D24" s="576"/>
      <c r="F24" s="583" t="s">
        <v>2727</v>
      </c>
      <c r="G24" s="584"/>
      <c r="H24" s="583" t="s">
        <v>2727</v>
      </c>
      <c r="I24" s="585"/>
    </row>
    <row r="25" customFormat="false" ht="15" hidden="false" customHeight="false" outlineLevel="0" collapsed="false">
      <c r="A25" s="572" t="s">
        <v>2133</v>
      </c>
      <c r="B25" s="573" t="s">
        <v>2134</v>
      </c>
      <c r="C25" s="575"/>
      <c r="D25" s="576"/>
      <c r="F25" s="586" t="s">
        <v>2708</v>
      </c>
      <c r="G25" s="587"/>
      <c r="H25" s="586" t="s">
        <v>2708</v>
      </c>
      <c r="I25" s="588"/>
    </row>
    <row r="26" customFormat="false" ht="15" hidden="false" customHeight="false" outlineLevel="0" collapsed="false">
      <c r="A26" s="572" t="s">
        <v>2136</v>
      </c>
      <c r="B26" s="573" t="s">
        <v>2137</v>
      </c>
      <c r="C26" s="575"/>
      <c r="D26" s="576"/>
    </row>
    <row r="27" customFormat="false" ht="15" hidden="false" customHeight="false" outlineLevel="0" collapsed="false">
      <c r="A27" s="572" t="s">
        <v>2138</v>
      </c>
      <c r="B27" s="573" t="s">
        <v>2139</v>
      </c>
      <c r="C27" s="575"/>
      <c r="D27" s="576"/>
    </row>
    <row r="28" customFormat="false" ht="15" hidden="false" customHeight="false" outlineLevel="0" collapsed="false">
      <c r="A28" s="572" t="s">
        <v>1216</v>
      </c>
      <c r="B28" s="573" t="s">
        <v>1217</v>
      </c>
      <c r="C28" s="575"/>
      <c r="D28" s="576"/>
      <c r="F28" s="589" t="s">
        <v>2681</v>
      </c>
    </row>
    <row r="29" customFormat="false" ht="15" hidden="false" customHeight="false" outlineLevel="0" collapsed="false">
      <c r="A29" s="572" t="s">
        <v>1219</v>
      </c>
      <c r="B29" s="573" t="s">
        <v>1220</v>
      </c>
      <c r="C29" s="575"/>
      <c r="D29" s="576"/>
      <c r="F29" s="590" t="s">
        <v>2702</v>
      </c>
    </row>
    <row r="30" customFormat="false" ht="15" hidden="false" customHeight="false" outlineLevel="0" collapsed="false">
      <c r="A30" s="572" t="s">
        <v>2140</v>
      </c>
      <c r="B30" s="573" t="s">
        <v>2141</v>
      </c>
      <c r="C30" s="575"/>
      <c r="D30" s="576"/>
      <c r="F30" s="591"/>
    </row>
    <row r="31" customFormat="false" ht="15" hidden="false" customHeight="false" outlineLevel="0" collapsed="false">
      <c r="A31" s="572" t="s">
        <v>639</v>
      </c>
      <c r="B31" s="573" t="s">
        <v>640</v>
      </c>
      <c r="C31" s="575"/>
      <c r="D31" s="576"/>
    </row>
    <row r="32" customFormat="false" ht="15" hidden="false" customHeight="false" outlineLevel="0" collapsed="false">
      <c r="A32" s="572" t="s">
        <v>645</v>
      </c>
      <c r="B32" s="573" t="s">
        <v>646</v>
      </c>
      <c r="C32" s="575"/>
      <c r="D32" s="576"/>
    </row>
    <row r="33" customFormat="false" ht="15" hidden="false" customHeight="false" outlineLevel="0" collapsed="false">
      <c r="A33" s="572" t="s">
        <v>650</v>
      </c>
      <c r="B33" s="573" t="s">
        <v>651</v>
      </c>
      <c r="C33" s="575"/>
      <c r="D33" s="576"/>
    </row>
    <row r="34" customFormat="false" ht="15" hidden="false" customHeight="false" outlineLevel="0" collapsed="false">
      <c r="A34" s="572" t="s">
        <v>653</v>
      </c>
      <c r="B34" s="573" t="s">
        <v>654</v>
      </c>
      <c r="C34" s="575"/>
      <c r="D34" s="576"/>
      <c r="F34" s="589" t="s">
        <v>2728</v>
      </c>
    </row>
    <row r="35" customFormat="false" ht="15" hidden="false" customHeight="false" outlineLevel="0" collapsed="false">
      <c r="A35" s="572" t="s">
        <v>52</v>
      </c>
      <c r="B35" s="573" t="s">
        <v>53</v>
      </c>
      <c r="C35" s="575"/>
      <c r="D35" s="576"/>
      <c r="F35" s="590" t="s">
        <v>2729</v>
      </c>
    </row>
    <row r="36" customFormat="false" ht="15" hidden="false" customHeight="false" outlineLevel="0" collapsed="false">
      <c r="A36" s="574" t="s">
        <v>320</v>
      </c>
      <c r="B36" s="573" t="s">
        <v>321</v>
      </c>
      <c r="C36" s="575"/>
      <c r="D36" s="576"/>
      <c r="F36" s="592" t="s">
        <v>2730</v>
      </c>
    </row>
    <row r="37" customFormat="false" ht="15" hidden="false" customHeight="false" outlineLevel="0" collapsed="false">
      <c r="A37" s="572" t="s">
        <v>2142</v>
      </c>
      <c r="B37" s="573" t="s">
        <v>2731</v>
      </c>
      <c r="C37" s="575"/>
      <c r="D37" s="576"/>
      <c r="F37" s="592" t="s">
        <v>2732</v>
      </c>
    </row>
    <row r="38" customFormat="false" ht="15" hidden="false" customHeight="false" outlineLevel="0" collapsed="false">
      <c r="A38" s="572" t="s">
        <v>2145</v>
      </c>
      <c r="B38" s="573" t="s">
        <v>2146</v>
      </c>
      <c r="C38" s="575"/>
      <c r="D38" s="576"/>
      <c r="F38" s="592" t="s">
        <v>2733</v>
      </c>
    </row>
    <row r="39" customFormat="false" ht="15" hidden="false" customHeight="false" outlineLevel="0" collapsed="false">
      <c r="A39" s="572" t="s">
        <v>56</v>
      </c>
      <c r="B39" s="573" t="s">
        <v>57</v>
      </c>
      <c r="C39" s="575"/>
      <c r="D39" s="576"/>
      <c r="F39" s="593"/>
    </row>
    <row r="40" customFormat="false" ht="15" hidden="false" customHeight="false" outlineLevel="0" collapsed="false">
      <c r="A40" s="574" t="s">
        <v>1221</v>
      </c>
      <c r="B40" s="573" t="s">
        <v>1222</v>
      </c>
      <c r="C40" s="575"/>
      <c r="D40" s="576"/>
    </row>
    <row r="41" customFormat="false" ht="15" hidden="false" customHeight="false" outlineLevel="0" collapsed="false">
      <c r="A41" s="574" t="s">
        <v>1224</v>
      </c>
      <c r="B41" s="573" t="s">
        <v>1225</v>
      </c>
      <c r="C41" s="575"/>
      <c r="D41" s="576"/>
    </row>
    <row r="42" customFormat="false" ht="15" hidden="false" customHeight="false" outlineLevel="0" collapsed="false">
      <c r="A42" s="572" t="s">
        <v>1728</v>
      </c>
      <c r="B42" s="573" t="s">
        <v>1729</v>
      </c>
      <c r="C42" s="575"/>
      <c r="D42" s="576"/>
    </row>
    <row r="43" customFormat="false" ht="15" hidden="false" customHeight="false" outlineLevel="0" collapsed="false">
      <c r="A43" s="572" t="s">
        <v>1731</v>
      </c>
      <c r="B43" s="573" t="s">
        <v>1732</v>
      </c>
      <c r="C43" s="575"/>
      <c r="D43" s="576"/>
    </row>
    <row r="44" customFormat="false" ht="15" hidden="false" customHeight="false" outlineLevel="0" collapsed="false">
      <c r="A44" s="572" t="s">
        <v>1733</v>
      </c>
      <c r="B44" s="573" t="s">
        <v>1734</v>
      </c>
      <c r="C44" s="575"/>
      <c r="D44" s="576"/>
    </row>
    <row r="45" customFormat="false" ht="15" hidden="false" customHeight="false" outlineLevel="0" collapsed="false">
      <c r="A45" s="572" t="s">
        <v>1229</v>
      </c>
      <c r="B45" s="573" t="s">
        <v>1230</v>
      </c>
      <c r="C45" s="575"/>
      <c r="D45" s="576"/>
    </row>
    <row r="46" customFormat="false" ht="15" hidden="false" customHeight="false" outlineLevel="0" collapsed="false">
      <c r="A46" s="572" t="s">
        <v>2147</v>
      </c>
      <c r="B46" s="573" t="s">
        <v>2148</v>
      </c>
      <c r="C46" s="575"/>
      <c r="D46" s="576"/>
    </row>
    <row r="47" customFormat="false" ht="15" hidden="false" customHeight="false" outlineLevel="0" collapsed="false">
      <c r="A47" s="572" t="s">
        <v>1136</v>
      </c>
      <c r="B47" s="573" t="s">
        <v>1137</v>
      </c>
      <c r="C47" s="575"/>
      <c r="D47" s="576"/>
    </row>
    <row r="48" customFormat="false" ht="15" hidden="false" customHeight="false" outlineLevel="0" collapsed="false">
      <c r="A48" s="572" t="s">
        <v>2149</v>
      </c>
      <c r="B48" s="573" t="s">
        <v>2150</v>
      </c>
      <c r="C48" s="575"/>
      <c r="D48" s="576"/>
    </row>
    <row r="49" customFormat="false" ht="15" hidden="false" customHeight="false" outlineLevel="0" collapsed="false">
      <c r="A49" s="572" t="s">
        <v>658</v>
      </c>
      <c r="B49" s="573" t="s">
        <v>659</v>
      </c>
      <c r="C49" s="575"/>
      <c r="D49" s="576"/>
    </row>
    <row r="50" customFormat="false" ht="15" hidden="false" customHeight="false" outlineLevel="0" collapsed="false">
      <c r="A50" s="574" t="s">
        <v>59</v>
      </c>
      <c r="B50" s="573" t="s">
        <v>60</v>
      </c>
      <c r="C50" s="575"/>
      <c r="D50" s="576"/>
    </row>
    <row r="51" customFormat="false" ht="15" hidden="false" customHeight="false" outlineLevel="0" collapsed="false">
      <c r="A51" s="572" t="s">
        <v>662</v>
      </c>
      <c r="B51" s="573" t="s">
        <v>663</v>
      </c>
      <c r="C51" s="575"/>
      <c r="D51" s="576"/>
    </row>
    <row r="52" customFormat="false" ht="15" hidden="false" customHeight="false" outlineLevel="0" collapsed="false">
      <c r="A52" s="572" t="s">
        <v>1139</v>
      </c>
      <c r="B52" s="573" t="s">
        <v>1140</v>
      </c>
      <c r="C52" s="575"/>
      <c r="D52" s="576"/>
    </row>
    <row r="53" customFormat="false" ht="15" hidden="false" customHeight="false" outlineLevel="0" collapsed="false">
      <c r="A53" s="574" t="s">
        <v>1141</v>
      </c>
      <c r="B53" s="573" t="s">
        <v>1142</v>
      </c>
      <c r="C53" s="575"/>
      <c r="D53" s="576"/>
    </row>
    <row r="54" customFormat="false" ht="15" hidden="false" customHeight="false" outlineLevel="0" collapsed="false">
      <c r="A54" s="572" t="s">
        <v>1144</v>
      </c>
      <c r="B54" s="573" t="s">
        <v>1145</v>
      </c>
      <c r="C54" s="575"/>
      <c r="D54" s="576"/>
    </row>
    <row r="55" customFormat="false" ht="15" hidden="false" customHeight="false" outlineLevel="0" collapsed="false">
      <c r="A55" s="572" t="s">
        <v>1735</v>
      </c>
      <c r="B55" s="573" t="s">
        <v>1736</v>
      </c>
      <c r="C55" s="575"/>
      <c r="D55" s="576"/>
    </row>
    <row r="56" customFormat="false" ht="15" hidden="false" customHeight="false" outlineLevel="0" collapsed="false">
      <c r="A56" s="572" t="s">
        <v>2467</v>
      </c>
      <c r="B56" s="573" t="s">
        <v>2468</v>
      </c>
      <c r="C56" s="575"/>
      <c r="D56" s="576"/>
    </row>
    <row r="57" customFormat="false" ht="15" hidden="false" customHeight="false" outlineLevel="0" collapsed="false">
      <c r="A57" s="572" t="s">
        <v>1737</v>
      </c>
      <c r="B57" s="573" t="s">
        <v>1738</v>
      </c>
      <c r="C57" s="575"/>
      <c r="D57" s="576"/>
    </row>
    <row r="58" customFormat="false" ht="15" hidden="false" customHeight="false" outlineLevel="0" collapsed="false">
      <c r="A58" s="572" t="s">
        <v>1740</v>
      </c>
      <c r="B58" s="573" t="s">
        <v>2734</v>
      </c>
      <c r="C58" s="575"/>
      <c r="D58" s="576"/>
    </row>
    <row r="59" customFormat="false" ht="15" hidden="false" customHeight="false" outlineLevel="0" collapsed="false">
      <c r="A59" s="572" t="s">
        <v>1742</v>
      </c>
      <c r="B59" s="573" t="s">
        <v>1743</v>
      </c>
      <c r="C59" s="575"/>
      <c r="D59" s="576"/>
    </row>
    <row r="60" customFormat="false" ht="15" hidden="false" customHeight="false" outlineLevel="0" collapsed="false">
      <c r="A60" s="574" t="s">
        <v>63</v>
      </c>
      <c r="B60" s="573" t="s">
        <v>64</v>
      </c>
      <c r="C60" s="575"/>
      <c r="D60" s="576"/>
    </row>
    <row r="61" customFormat="false" ht="15" hidden="false" customHeight="false" outlineLevel="0" collapsed="false">
      <c r="A61" s="572" t="s">
        <v>2152</v>
      </c>
      <c r="B61" s="573" t="s">
        <v>2153</v>
      </c>
      <c r="C61" s="575"/>
      <c r="D61" s="576"/>
    </row>
    <row r="62" customFormat="false" ht="15" hidden="false" customHeight="false" outlineLevel="0" collapsed="false">
      <c r="A62" s="572" t="s">
        <v>2155</v>
      </c>
      <c r="B62" s="573" t="s">
        <v>2156</v>
      </c>
      <c r="C62" s="575"/>
      <c r="D62" s="576"/>
    </row>
    <row r="63" customFormat="false" ht="15" hidden="false" customHeight="false" outlineLevel="0" collapsed="false">
      <c r="A63" s="574" t="s">
        <v>69</v>
      </c>
      <c r="B63" s="573" t="s">
        <v>70</v>
      </c>
      <c r="C63" s="575"/>
      <c r="D63" s="576"/>
    </row>
    <row r="64" customFormat="false" ht="15" hidden="false" customHeight="false" outlineLevel="0" collapsed="false">
      <c r="A64" s="572" t="s">
        <v>2469</v>
      </c>
      <c r="B64" s="573" t="s">
        <v>2470</v>
      </c>
      <c r="C64" s="575"/>
      <c r="D64" s="576"/>
    </row>
    <row r="65" customFormat="false" ht="15" hidden="false" customHeight="false" outlineLevel="0" collapsed="false">
      <c r="A65" s="572" t="s">
        <v>2471</v>
      </c>
      <c r="B65" s="573" t="s">
        <v>2472</v>
      </c>
      <c r="C65" s="575"/>
      <c r="D65" s="576"/>
    </row>
    <row r="66" customFormat="false" ht="15" hidden="false" customHeight="false" outlineLevel="0" collapsed="false">
      <c r="A66" s="572" t="s">
        <v>1744</v>
      </c>
      <c r="B66" s="573" t="s">
        <v>1745</v>
      </c>
      <c r="C66" s="575"/>
      <c r="D66" s="576"/>
    </row>
    <row r="67" customFormat="false" ht="15" hidden="false" customHeight="false" outlineLevel="0" collapsed="false">
      <c r="A67" s="574" t="s">
        <v>1746</v>
      </c>
      <c r="B67" s="573" t="s">
        <v>1747</v>
      </c>
      <c r="C67" s="575"/>
      <c r="D67" s="576"/>
    </row>
    <row r="68" customFormat="false" ht="15" hidden="false" customHeight="false" outlineLevel="0" collapsed="false">
      <c r="A68" s="572" t="s">
        <v>1751</v>
      </c>
      <c r="B68" s="573" t="s">
        <v>1752</v>
      </c>
      <c r="C68" s="575"/>
      <c r="D68" s="576"/>
    </row>
    <row r="69" customFormat="false" ht="15" hidden="false" customHeight="false" outlineLevel="0" collapsed="false">
      <c r="A69" s="572" t="s">
        <v>2158</v>
      </c>
      <c r="B69" s="573" t="s">
        <v>2159</v>
      </c>
      <c r="C69" s="575"/>
      <c r="D69" s="576"/>
    </row>
    <row r="70" customFormat="false" ht="15" hidden="false" customHeight="false" outlineLevel="0" collapsed="false">
      <c r="A70" s="572" t="s">
        <v>2160</v>
      </c>
      <c r="B70" s="573" t="s">
        <v>2161</v>
      </c>
      <c r="C70" s="575"/>
      <c r="D70" s="576"/>
    </row>
    <row r="71" customFormat="false" ht="15" hidden="false" customHeight="false" outlineLevel="0" collapsed="false">
      <c r="A71" s="572" t="s">
        <v>2162</v>
      </c>
      <c r="B71" s="573" t="s">
        <v>2163</v>
      </c>
      <c r="C71" s="575"/>
      <c r="D71" s="576"/>
    </row>
    <row r="72" customFormat="false" ht="15" hidden="false" customHeight="false" outlineLevel="0" collapsed="false">
      <c r="A72" s="574" t="s">
        <v>74</v>
      </c>
      <c r="B72" s="573" t="s">
        <v>75</v>
      </c>
      <c r="C72" s="575"/>
      <c r="D72" s="576"/>
    </row>
    <row r="73" customFormat="false" ht="15" hidden="false" customHeight="false" outlineLevel="0" collapsed="false">
      <c r="A73" s="572" t="s">
        <v>1146</v>
      </c>
      <c r="B73" s="573" t="s">
        <v>1147</v>
      </c>
      <c r="C73" s="575"/>
      <c r="D73" s="576"/>
    </row>
    <row r="74" customFormat="false" ht="15" hidden="false" customHeight="false" outlineLevel="0" collapsed="false">
      <c r="A74" s="572" t="s">
        <v>665</v>
      </c>
      <c r="B74" s="573" t="s">
        <v>666</v>
      </c>
      <c r="C74" s="575"/>
      <c r="D74" s="576"/>
    </row>
    <row r="75" customFormat="false" ht="15" hidden="false" customHeight="false" outlineLevel="0" collapsed="false">
      <c r="A75" s="572" t="s">
        <v>1753</v>
      </c>
      <c r="B75" s="573" t="s">
        <v>1754</v>
      </c>
      <c r="C75" s="575"/>
      <c r="D75" s="576"/>
    </row>
    <row r="76" customFormat="false" ht="15" hidden="false" customHeight="false" outlineLevel="0" collapsed="false">
      <c r="A76" s="572" t="s">
        <v>668</v>
      </c>
      <c r="B76" s="573" t="s">
        <v>669</v>
      </c>
      <c r="C76" s="575"/>
      <c r="D76" s="576"/>
    </row>
    <row r="77" customFormat="false" ht="15" hidden="false" customHeight="false" outlineLevel="0" collapsed="false">
      <c r="A77" s="572" t="s">
        <v>670</v>
      </c>
      <c r="B77" s="573" t="s">
        <v>671</v>
      </c>
      <c r="C77" s="575"/>
      <c r="D77" s="576"/>
    </row>
    <row r="78" customFormat="false" ht="15" hidden="false" customHeight="false" outlineLevel="0" collapsed="false">
      <c r="A78" s="572" t="s">
        <v>672</v>
      </c>
      <c r="B78" s="573" t="s">
        <v>673</v>
      </c>
      <c r="C78" s="575"/>
      <c r="D78" s="576"/>
    </row>
    <row r="79" customFormat="false" ht="15" hidden="false" customHeight="false" outlineLevel="0" collapsed="false">
      <c r="A79" s="572" t="s">
        <v>676</v>
      </c>
      <c r="B79" s="573" t="s">
        <v>677</v>
      </c>
      <c r="C79" s="575"/>
      <c r="D79" s="576"/>
    </row>
    <row r="80" customFormat="false" ht="15" hidden="false" customHeight="false" outlineLevel="0" collapsed="false">
      <c r="A80" s="572" t="s">
        <v>1756</v>
      </c>
      <c r="B80" s="573" t="s">
        <v>1757</v>
      </c>
      <c r="C80" s="575"/>
      <c r="D80" s="576"/>
    </row>
    <row r="81" customFormat="false" ht="15" hidden="false" customHeight="false" outlineLevel="0" collapsed="false">
      <c r="A81" s="572" t="s">
        <v>2164</v>
      </c>
      <c r="B81" s="573" t="s">
        <v>2165</v>
      </c>
      <c r="C81" s="575"/>
      <c r="D81" s="576"/>
    </row>
    <row r="82" customFormat="false" ht="15" hidden="false" customHeight="false" outlineLevel="0" collapsed="false">
      <c r="A82" s="572" t="s">
        <v>678</v>
      </c>
      <c r="B82" s="573" t="s">
        <v>679</v>
      </c>
      <c r="C82" s="575"/>
      <c r="D82" s="576"/>
    </row>
    <row r="83" customFormat="false" ht="15" hidden="false" customHeight="false" outlineLevel="0" collapsed="false">
      <c r="A83" s="572" t="s">
        <v>682</v>
      </c>
      <c r="B83" s="573" t="s">
        <v>683</v>
      </c>
      <c r="C83" s="575"/>
      <c r="D83" s="576"/>
    </row>
    <row r="84" customFormat="false" ht="15" hidden="false" customHeight="false" outlineLevel="0" collapsed="false">
      <c r="A84" s="572" t="s">
        <v>691</v>
      </c>
      <c r="B84" s="573" t="s">
        <v>692</v>
      </c>
      <c r="C84" s="575"/>
      <c r="D84" s="576"/>
    </row>
    <row r="85" customFormat="false" ht="15" hidden="false" customHeight="false" outlineLevel="0" collapsed="false">
      <c r="A85" s="572" t="s">
        <v>696</v>
      </c>
      <c r="B85" s="573" t="s">
        <v>697</v>
      </c>
      <c r="C85" s="575"/>
      <c r="D85" s="576"/>
    </row>
    <row r="86" customFormat="false" ht="15" hidden="false" customHeight="false" outlineLevel="0" collapsed="false">
      <c r="A86" s="572" t="s">
        <v>699</v>
      </c>
      <c r="B86" s="573" t="s">
        <v>700</v>
      </c>
      <c r="C86" s="575"/>
      <c r="D86" s="576"/>
    </row>
    <row r="87" customFormat="false" ht="15" hidden="false" customHeight="false" outlineLevel="0" collapsed="false">
      <c r="A87" s="572" t="s">
        <v>702</v>
      </c>
      <c r="B87" s="573" t="s">
        <v>703</v>
      </c>
      <c r="C87" s="575"/>
      <c r="D87" s="576"/>
    </row>
    <row r="88" customFormat="false" ht="15" hidden="false" customHeight="false" outlineLevel="0" collapsed="false">
      <c r="A88" s="574" t="s">
        <v>1758</v>
      </c>
      <c r="B88" s="573" t="s">
        <v>1759</v>
      </c>
      <c r="C88" s="575"/>
      <c r="D88" s="576"/>
    </row>
    <row r="89" customFormat="false" ht="15" hidden="false" customHeight="false" outlineLevel="0" collapsed="false">
      <c r="A89" s="572" t="s">
        <v>1760</v>
      </c>
      <c r="B89" s="573" t="s">
        <v>1761</v>
      </c>
      <c r="C89" s="575"/>
      <c r="D89" s="576"/>
    </row>
    <row r="90" customFormat="false" ht="15" hidden="false" customHeight="false" outlineLevel="0" collapsed="false">
      <c r="A90" s="572" t="s">
        <v>1231</v>
      </c>
      <c r="B90" s="573" t="s">
        <v>1232</v>
      </c>
      <c r="C90" s="575"/>
      <c r="D90" s="576"/>
    </row>
    <row r="91" customFormat="false" ht="15" hidden="false" customHeight="false" outlineLevel="0" collapsed="false">
      <c r="A91" s="572" t="s">
        <v>1234</v>
      </c>
      <c r="B91" s="573" t="s">
        <v>1235</v>
      </c>
      <c r="C91" s="575"/>
      <c r="D91" s="576"/>
    </row>
    <row r="92" customFormat="false" ht="15" hidden="false" customHeight="false" outlineLevel="0" collapsed="false">
      <c r="A92" s="572" t="s">
        <v>730</v>
      </c>
      <c r="B92" s="594" t="s">
        <v>731</v>
      </c>
      <c r="C92" s="575"/>
      <c r="D92" s="576"/>
    </row>
    <row r="93" customFormat="false" ht="15" hidden="false" customHeight="false" outlineLevel="0" collapsed="false">
      <c r="A93" s="572" t="s">
        <v>1762</v>
      </c>
      <c r="B93" s="573" t="s">
        <v>1763</v>
      </c>
      <c r="C93" s="575"/>
      <c r="D93" s="576"/>
    </row>
    <row r="94" customFormat="false" ht="15" hidden="false" customHeight="false" outlineLevel="0" collapsed="false">
      <c r="A94" s="572" t="s">
        <v>1765</v>
      </c>
      <c r="B94" s="573" t="s">
        <v>1766</v>
      </c>
      <c r="C94" s="575"/>
      <c r="D94" s="576"/>
    </row>
    <row r="95" customFormat="false" ht="15" hidden="false" customHeight="false" outlineLevel="0" collapsed="false">
      <c r="A95" s="572" t="s">
        <v>706</v>
      </c>
      <c r="B95" s="573" t="s">
        <v>707</v>
      </c>
      <c r="C95" s="575"/>
      <c r="D95" s="576"/>
    </row>
    <row r="96" customFormat="false" ht="15" hidden="false" customHeight="false" outlineLevel="0" collapsed="false">
      <c r="A96" s="572" t="s">
        <v>710</v>
      </c>
      <c r="B96" s="573" t="s">
        <v>711</v>
      </c>
      <c r="C96" s="575"/>
      <c r="D96" s="576"/>
    </row>
    <row r="97" customFormat="false" ht="15" hidden="false" customHeight="false" outlineLevel="0" collapsed="false">
      <c r="A97" s="572" t="s">
        <v>716</v>
      </c>
      <c r="B97" s="573" t="s">
        <v>717</v>
      </c>
      <c r="C97" s="575"/>
      <c r="D97" s="576"/>
    </row>
    <row r="98" customFormat="false" ht="15" hidden="false" customHeight="false" outlineLevel="0" collapsed="false">
      <c r="A98" s="572" t="s">
        <v>721</v>
      </c>
      <c r="B98" s="573" t="s">
        <v>722</v>
      </c>
      <c r="C98" s="575"/>
      <c r="D98" s="576"/>
    </row>
    <row r="99" customFormat="false" ht="15" hidden="false" customHeight="false" outlineLevel="0" collapsed="false">
      <c r="A99" s="572" t="s">
        <v>726</v>
      </c>
      <c r="B99" s="573" t="s">
        <v>727</v>
      </c>
      <c r="C99" s="575"/>
      <c r="D99" s="576"/>
    </row>
    <row r="100" customFormat="false" ht="15" hidden="false" customHeight="false" outlineLevel="0" collapsed="false">
      <c r="A100" s="572" t="s">
        <v>1236</v>
      </c>
      <c r="B100" s="573" t="s">
        <v>1237</v>
      </c>
      <c r="C100" s="575"/>
      <c r="D100" s="576"/>
    </row>
    <row r="101" customFormat="false" ht="15" hidden="false" customHeight="false" outlineLevel="0" collapsed="false">
      <c r="A101" s="572" t="s">
        <v>1239</v>
      </c>
      <c r="B101" s="573" t="s">
        <v>1240</v>
      </c>
      <c r="C101" s="575"/>
      <c r="D101" s="576"/>
    </row>
    <row r="102" customFormat="false" ht="15" hidden="false" customHeight="false" outlineLevel="0" collapsed="false">
      <c r="A102" s="572" t="s">
        <v>1242</v>
      </c>
      <c r="B102" s="573" t="s">
        <v>1243</v>
      </c>
      <c r="C102" s="575"/>
      <c r="D102" s="576"/>
    </row>
    <row r="103" customFormat="false" ht="15" hidden="false" customHeight="false" outlineLevel="0" collapsed="false">
      <c r="A103" s="574" t="s">
        <v>1244</v>
      </c>
      <c r="B103" s="573" t="s">
        <v>1245</v>
      </c>
      <c r="C103" s="575"/>
      <c r="D103" s="576"/>
    </row>
    <row r="104" customFormat="false" ht="15" hidden="false" customHeight="false" outlineLevel="0" collapsed="false">
      <c r="A104" s="572" t="s">
        <v>1248</v>
      </c>
      <c r="B104" s="573" t="s">
        <v>1249</v>
      </c>
      <c r="C104" s="575"/>
      <c r="D104" s="576"/>
    </row>
    <row r="105" customFormat="false" ht="15" hidden="false" customHeight="false" outlineLevel="0" collapsed="false">
      <c r="A105" s="572" t="s">
        <v>1250</v>
      </c>
      <c r="B105" s="573" t="s">
        <v>1251</v>
      </c>
      <c r="C105" s="575"/>
      <c r="D105" s="576"/>
    </row>
    <row r="106" customFormat="false" ht="15" hidden="false" customHeight="false" outlineLevel="0" collapsed="false">
      <c r="A106" s="572" t="s">
        <v>1252</v>
      </c>
      <c r="B106" s="573" t="s">
        <v>1253</v>
      </c>
      <c r="C106" s="575"/>
      <c r="D106" s="576"/>
    </row>
    <row r="107" customFormat="false" ht="15" hidden="false" customHeight="false" outlineLevel="0" collapsed="false">
      <c r="A107" s="574" t="s">
        <v>1254</v>
      </c>
      <c r="B107" s="573" t="s">
        <v>1255</v>
      </c>
      <c r="C107" s="575"/>
      <c r="D107" s="576"/>
    </row>
    <row r="108" customFormat="false" ht="15" hidden="false" customHeight="false" outlineLevel="0" collapsed="false">
      <c r="A108" s="572" t="s">
        <v>1257</v>
      </c>
      <c r="B108" s="573" t="s">
        <v>1258</v>
      </c>
      <c r="C108" s="575"/>
      <c r="D108" s="576"/>
    </row>
    <row r="109" customFormat="false" ht="15" hidden="false" customHeight="false" outlineLevel="0" collapsed="false">
      <c r="A109" s="574" t="s">
        <v>1259</v>
      </c>
      <c r="B109" s="573" t="s">
        <v>1260</v>
      </c>
      <c r="C109" s="575"/>
      <c r="D109" s="576"/>
    </row>
    <row r="110" customFormat="false" ht="15" hidden="false" customHeight="false" outlineLevel="0" collapsed="false">
      <c r="A110" s="572" t="s">
        <v>1261</v>
      </c>
      <c r="B110" s="573" t="s">
        <v>1262</v>
      </c>
      <c r="C110" s="575"/>
      <c r="D110" s="576"/>
    </row>
    <row r="111" customFormat="false" ht="15" hidden="false" customHeight="false" outlineLevel="0" collapsed="false">
      <c r="A111" s="572" t="s">
        <v>1263</v>
      </c>
      <c r="B111" s="573" t="s">
        <v>1264</v>
      </c>
      <c r="C111" s="575"/>
      <c r="D111" s="576"/>
    </row>
    <row r="112" customFormat="false" ht="15" hidden="false" customHeight="false" outlineLevel="0" collapsed="false">
      <c r="A112" s="572" t="s">
        <v>1265</v>
      </c>
      <c r="B112" s="573" t="s">
        <v>1266</v>
      </c>
      <c r="C112" s="575"/>
      <c r="D112" s="576"/>
    </row>
    <row r="113" customFormat="false" ht="15" hidden="false" customHeight="false" outlineLevel="0" collapsed="false">
      <c r="A113" s="574" t="s">
        <v>1267</v>
      </c>
      <c r="B113" s="573" t="s">
        <v>1268</v>
      </c>
      <c r="C113" s="575"/>
      <c r="D113" s="576"/>
    </row>
    <row r="114" customFormat="false" ht="15" hidden="false" customHeight="false" outlineLevel="0" collapsed="false">
      <c r="A114" s="572" t="s">
        <v>1270</v>
      </c>
      <c r="B114" s="573" t="s">
        <v>1271</v>
      </c>
      <c r="C114" s="575"/>
      <c r="D114" s="576"/>
    </row>
    <row r="115" customFormat="false" ht="15" hidden="false" customHeight="false" outlineLevel="0" collapsed="false">
      <c r="A115" s="574" t="s">
        <v>1272</v>
      </c>
      <c r="B115" s="573" t="s">
        <v>1273</v>
      </c>
      <c r="C115" s="575"/>
      <c r="D115" s="576"/>
    </row>
    <row r="116" customFormat="false" ht="15" hidden="false" customHeight="false" outlineLevel="0" collapsed="false">
      <c r="A116" s="572" t="s">
        <v>1275</v>
      </c>
      <c r="B116" s="573" t="s">
        <v>1276</v>
      </c>
      <c r="C116" s="575"/>
      <c r="D116" s="576"/>
    </row>
    <row r="117" customFormat="false" ht="15" hidden="false" customHeight="false" outlineLevel="0" collapsed="false">
      <c r="A117" s="572" t="s">
        <v>2169</v>
      </c>
      <c r="B117" s="573" t="s">
        <v>2170</v>
      </c>
      <c r="C117" s="575"/>
      <c r="D117" s="576"/>
    </row>
    <row r="118" customFormat="false" ht="15" hidden="false" customHeight="false" outlineLevel="0" collapsed="false">
      <c r="A118" s="572" t="s">
        <v>2171</v>
      </c>
      <c r="B118" s="573" t="s">
        <v>2172</v>
      </c>
      <c r="C118" s="575"/>
      <c r="D118" s="576"/>
    </row>
    <row r="119" customFormat="false" ht="15" hidden="false" customHeight="false" outlineLevel="0" collapsed="false">
      <c r="A119" s="572" t="s">
        <v>2173</v>
      </c>
      <c r="B119" s="573" t="s">
        <v>2174</v>
      </c>
      <c r="C119" s="575"/>
      <c r="D119" s="576"/>
    </row>
    <row r="120" customFormat="false" ht="15" hidden="false" customHeight="false" outlineLevel="0" collapsed="false">
      <c r="A120" s="572" t="s">
        <v>2175</v>
      </c>
      <c r="B120" s="573" t="s">
        <v>2176</v>
      </c>
      <c r="C120" s="575"/>
      <c r="D120" s="576"/>
    </row>
    <row r="121" customFormat="false" ht="15" hidden="false" customHeight="false" outlineLevel="0" collapsed="false">
      <c r="A121" s="572" t="s">
        <v>1767</v>
      </c>
      <c r="B121" s="573" t="s">
        <v>1768</v>
      </c>
      <c r="C121" s="575"/>
      <c r="D121" s="576"/>
    </row>
    <row r="122" customFormat="false" ht="15" hidden="false" customHeight="false" outlineLevel="0" collapsed="false">
      <c r="A122" s="572" t="s">
        <v>2177</v>
      </c>
      <c r="B122" s="573" t="s">
        <v>2178</v>
      </c>
      <c r="C122" s="575"/>
      <c r="D122" s="576"/>
    </row>
    <row r="123" customFormat="false" ht="15" hidden="false" customHeight="false" outlineLevel="0" collapsed="false">
      <c r="A123" s="572" t="s">
        <v>1772</v>
      </c>
      <c r="B123" s="573" t="s">
        <v>1773</v>
      </c>
      <c r="C123" s="575"/>
      <c r="D123" s="576"/>
    </row>
    <row r="124" customFormat="false" ht="15" hidden="false" customHeight="false" outlineLevel="0" collapsed="false">
      <c r="A124" s="572" t="s">
        <v>1769</v>
      </c>
      <c r="B124" s="573" t="s">
        <v>1770</v>
      </c>
      <c r="C124" s="575"/>
      <c r="D124" s="576"/>
    </row>
    <row r="125" customFormat="false" ht="15" hidden="false" customHeight="false" outlineLevel="0" collapsed="false">
      <c r="A125" s="572" t="s">
        <v>1775</v>
      </c>
      <c r="B125" s="573" t="s">
        <v>1776</v>
      </c>
      <c r="C125" s="575"/>
      <c r="D125" s="576"/>
    </row>
    <row r="126" customFormat="false" ht="15" hidden="false" customHeight="false" outlineLevel="0" collapsed="false">
      <c r="A126" s="572" t="s">
        <v>2473</v>
      </c>
      <c r="B126" s="573" t="s">
        <v>2474</v>
      </c>
      <c r="C126" s="575"/>
      <c r="D126" s="576"/>
    </row>
    <row r="127" customFormat="false" ht="15" hidden="false" customHeight="false" outlineLevel="0" collapsed="false">
      <c r="A127" s="572" t="s">
        <v>2476</v>
      </c>
      <c r="B127" s="573" t="s">
        <v>2477</v>
      </c>
      <c r="C127" s="575"/>
      <c r="D127" s="576"/>
    </row>
    <row r="128" customFormat="false" ht="15" hidden="false" customHeight="false" outlineLevel="0" collapsed="false">
      <c r="A128" s="572" t="s">
        <v>2179</v>
      </c>
      <c r="B128" s="573" t="s">
        <v>2180</v>
      </c>
      <c r="C128" s="575"/>
      <c r="D128" s="576"/>
    </row>
    <row r="129" customFormat="false" ht="15" hidden="false" customHeight="false" outlineLevel="0" collapsed="false">
      <c r="A129" s="572" t="s">
        <v>1777</v>
      </c>
      <c r="B129" s="573" t="s">
        <v>1778</v>
      </c>
      <c r="C129" s="575"/>
      <c r="D129" s="576"/>
    </row>
    <row r="130" customFormat="false" ht="15" hidden="false" customHeight="false" outlineLevel="0" collapsed="false">
      <c r="A130" s="572" t="s">
        <v>2478</v>
      </c>
      <c r="B130" s="573" t="s">
        <v>2479</v>
      </c>
      <c r="C130" s="575"/>
      <c r="D130" s="576"/>
    </row>
    <row r="131" customFormat="false" ht="15" hidden="false" customHeight="false" outlineLevel="0" collapsed="false">
      <c r="A131" s="572" t="s">
        <v>2181</v>
      </c>
      <c r="B131" s="573" t="s">
        <v>2182</v>
      </c>
      <c r="C131" s="575"/>
      <c r="D131" s="576"/>
    </row>
    <row r="132" customFormat="false" ht="15" hidden="false" customHeight="false" outlineLevel="0" collapsed="false">
      <c r="A132" s="572" t="s">
        <v>2183</v>
      </c>
      <c r="B132" s="573" t="s">
        <v>2184</v>
      </c>
      <c r="C132" s="575"/>
      <c r="D132" s="576"/>
    </row>
    <row r="133" customFormat="false" ht="15" hidden="false" customHeight="false" outlineLevel="0" collapsed="false">
      <c r="A133" s="572" t="s">
        <v>2185</v>
      </c>
      <c r="B133" s="573" t="s">
        <v>2186</v>
      </c>
      <c r="C133" s="575"/>
      <c r="D133" s="576"/>
    </row>
    <row r="134" customFormat="false" ht="15" hidden="false" customHeight="false" outlineLevel="0" collapsed="false">
      <c r="A134" s="572" t="s">
        <v>2187</v>
      </c>
      <c r="B134" s="573" t="s">
        <v>2188</v>
      </c>
      <c r="C134" s="575"/>
      <c r="D134" s="576"/>
    </row>
    <row r="135" customFormat="false" ht="15" hidden="false" customHeight="false" outlineLevel="0" collapsed="false">
      <c r="A135" s="572" t="s">
        <v>1780</v>
      </c>
      <c r="B135" s="573" t="s">
        <v>1781</v>
      </c>
      <c r="C135" s="575"/>
      <c r="D135" s="576"/>
    </row>
    <row r="136" customFormat="false" ht="15" hidden="false" customHeight="false" outlineLevel="0" collapsed="false">
      <c r="A136" s="572" t="s">
        <v>1782</v>
      </c>
      <c r="B136" s="573" t="s">
        <v>1783</v>
      </c>
      <c r="C136" s="575"/>
      <c r="D136" s="576"/>
    </row>
    <row r="137" customFormat="false" ht="15" hidden="false" customHeight="false" outlineLevel="0" collapsed="false">
      <c r="A137" s="572" t="s">
        <v>1785</v>
      </c>
      <c r="B137" s="573" t="s">
        <v>1786</v>
      </c>
      <c r="C137" s="575"/>
      <c r="D137" s="576"/>
    </row>
    <row r="138" customFormat="false" ht="15" hidden="false" customHeight="false" outlineLevel="0" collapsed="false">
      <c r="A138" s="572" t="s">
        <v>1787</v>
      </c>
      <c r="B138" s="573" t="s">
        <v>1788</v>
      </c>
      <c r="C138" s="575"/>
      <c r="D138" s="576"/>
    </row>
    <row r="139" customFormat="false" ht="15" hidden="false" customHeight="false" outlineLevel="0" collapsed="false">
      <c r="A139" s="574" t="s">
        <v>1790</v>
      </c>
      <c r="B139" s="573" t="s">
        <v>1791</v>
      </c>
      <c r="C139" s="575"/>
      <c r="D139" s="576"/>
    </row>
    <row r="140" customFormat="false" ht="15" hidden="false" customHeight="false" outlineLevel="0" collapsed="false">
      <c r="A140" s="572" t="s">
        <v>2190</v>
      </c>
      <c r="B140" s="573" t="s">
        <v>2191</v>
      </c>
      <c r="C140" s="575"/>
      <c r="D140" s="576"/>
    </row>
    <row r="141" customFormat="false" ht="15" hidden="false" customHeight="false" outlineLevel="0" collapsed="false">
      <c r="A141" s="572" t="s">
        <v>1793</v>
      </c>
      <c r="B141" s="573" t="s">
        <v>1794</v>
      </c>
      <c r="C141" s="575"/>
      <c r="D141" s="576"/>
    </row>
    <row r="142" customFormat="false" ht="15" hidden="false" customHeight="false" outlineLevel="0" collapsed="false">
      <c r="A142" s="574" t="s">
        <v>1795</v>
      </c>
      <c r="B142" s="573" t="s">
        <v>1796</v>
      </c>
      <c r="C142" s="575"/>
      <c r="D142" s="576"/>
    </row>
    <row r="143" customFormat="false" ht="15" hidden="false" customHeight="false" outlineLevel="0" collapsed="false">
      <c r="A143" s="572" t="s">
        <v>1797</v>
      </c>
      <c r="B143" s="573" t="s">
        <v>1798</v>
      </c>
      <c r="C143" s="575"/>
      <c r="D143" s="576"/>
    </row>
    <row r="144" customFormat="false" ht="15" hidden="false" customHeight="false" outlineLevel="0" collapsed="false">
      <c r="A144" s="572" t="s">
        <v>2167</v>
      </c>
      <c r="B144" s="573" t="s">
        <v>2168</v>
      </c>
      <c r="C144" s="575"/>
      <c r="D144" s="576"/>
    </row>
    <row r="145" customFormat="false" ht="15" hidden="false" customHeight="false" outlineLevel="0" collapsed="false">
      <c r="A145" s="574" t="s">
        <v>1801</v>
      </c>
      <c r="B145" s="573" t="s">
        <v>1802</v>
      </c>
      <c r="C145" s="575"/>
      <c r="D145" s="576"/>
    </row>
    <row r="146" customFormat="false" ht="15" hidden="false" customHeight="false" outlineLevel="0" collapsed="false">
      <c r="A146" s="572" t="s">
        <v>1799</v>
      </c>
      <c r="B146" s="573" t="s">
        <v>1800</v>
      </c>
      <c r="C146" s="575"/>
      <c r="D146" s="576"/>
    </row>
    <row r="147" customFormat="false" ht="15" hidden="false" customHeight="false" outlineLevel="0" collapsed="false">
      <c r="A147" s="572" t="s">
        <v>326</v>
      </c>
      <c r="B147" s="573" t="s">
        <v>327</v>
      </c>
      <c r="C147" s="575"/>
      <c r="D147" s="576"/>
    </row>
    <row r="148" customFormat="false" ht="15" hidden="false" customHeight="false" outlineLevel="0" collapsed="false">
      <c r="A148" s="572" t="s">
        <v>331</v>
      </c>
      <c r="B148" s="573" t="s">
        <v>332</v>
      </c>
      <c r="C148" s="575"/>
      <c r="D148" s="576"/>
    </row>
    <row r="149" customFormat="false" ht="15" hidden="false" customHeight="false" outlineLevel="0" collapsed="false">
      <c r="A149" s="572" t="s">
        <v>340</v>
      </c>
      <c r="B149" s="573" t="s">
        <v>341</v>
      </c>
      <c r="C149" s="575"/>
      <c r="D149" s="576"/>
    </row>
    <row r="150" customFormat="false" ht="15" hidden="false" customHeight="false" outlineLevel="0" collapsed="false">
      <c r="A150" s="572" t="s">
        <v>1148</v>
      </c>
      <c r="B150" s="573" t="s">
        <v>1149</v>
      </c>
      <c r="C150" s="575"/>
      <c r="D150" s="576"/>
    </row>
    <row r="151" customFormat="false" ht="15" hidden="false" customHeight="false" outlineLevel="0" collapsed="false">
      <c r="A151" s="572" t="s">
        <v>1279</v>
      </c>
      <c r="B151" s="573" t="s">
        <v>1280</v>
      </c>
      <c r="C151" s="575"/>
      <c r="D151" s="576"/>
    </row>
    <row r="152" customFormat="false" ht="15" hidden="false" customHeight="false" outlineLevel="0" collapsed="false">
      <c r="A152" s="572" t="s">
        <v>1281</v>
      </c>
      <c r="B152" s="573" t="s">
        <v>1282</v>
      </c>
      <c r="C152" s="575"/>
      <c r="D152" s="576"/>
    </row>
    <row r="153" customFormat="false" ht="15" hidden="false" customHeight="false" outlineLevel="0" collapsed="false">
      <c r="A153" s="574" t="s">
        <v>1277</v>
      </c>
      <c r="B153" s="573" t="s">
        <v>1278</v>
      </c>
      <c r="C153" s="575"/>
      <c r="D153" s="576"/>
    </row>
    <row r="154" customFormat="false" ht="15" hidden="false" customHeight="false" outlineLevel="0" collapsed="false">
      <c r="A154" s="572" t="s">
        <v>1283</v>
      </c>
      <c r="B154" s="573" t="s">
        <v>1284</v>
      </c>
      <c r="C154" s="575"/>
      <c r="D154" s="576"/>
    </row>
    <row r="155" customFormat="false" ht="15" hidden="false" customHeight="false" outlineLevel="0" collapsed="false">
      <c r="A155" s="572" t="s">
        <v>1285</v>
      </c>
      <c r="B155" s="573" t="s">
        <v>1286</v>
      </c>
      <c r="C155" s="575"/>
      <c r="D155" s="576"/>
    </row>
    <row r="156" customFormat="false" ht="15" hidden="false" customHeight="false" outlineLevel="0" collapsed="false">
      <c r="A156" s="572" t="s">
        <v>1287</v>
      </c>
      <c r="B156" s="573" t="s">
        <v>1288</v>
      </c>
      <c r="C156" s="575"/>
      <c r="D156" s="576"/>
    </row>
    <row r="157" customFormat="false" ht="15" hidden="false" customHeight="false" outlineLevel="0" collapsed="false">
      <c r="A157" s="574" t="s">
        <v>1289</v>
      </c>
      <c r="B157" s="573" t="s">
        <v>1290</v>
      </c>
      <c r="C157" s="575"/>
      <c r="D157" s="576"/>
    </row>
    <row r="158" customFormat="false" ht="15" hidden="false" customHeight="false" outlineLevel="0" collapsed="false">
      <c r="A158" s="572" t="s">
        <v>80</v>
      </c>
      <c r="B158" s="573" t="s">
        <v>81</v>
      </c>
      <c r="C158" s="575"/>
      <c r="D158" s="576"/>
    </row>
    <row r="159" customFormat="false" ht="15" hidden="false" customHeight="false" outlineLevel="0" collapsed="false">
      <c r="A159" s="572" t="s">
        <v>85</v>
      </c>
      <c r="B159" s="573" t="s">
        <v>86</v>
      </c>
      <c r="C159" s="575"/>
      <c r="D159" s="576"/>
    </row>
    <row r="160" customFormat="false" ht="15" hidden="false" customHeight="false" outlineLevel="0" collapsed="false">
      <c r="A160" s="572" t="s">
        <v>89</v>
      </c>
      <c r="B160" s="573" t="s">
        <v>90</v>
      </c>
      <c r="C160" s="575"/>
      <c r="D160" s="576"/>
    </row>
    <row r="161" customFormat="false" ht="15" hidden="false" customHeight="false" outlineLevel="0" collapsed="false">
      <c r="A161" s="572" t="s">
        <v>92</v>
      </c>
      <c r="B161" s="573" t="s">
        <v>93</v>
      </c>
      <c r="C161" s="575"/>
      <c r="D161" s="576"/>
    </row>
    <row r="162" customFormat="false" ht="15" hidden="false" customHeight="false" outlineLevel="0" collapsed="false">
      <c r="A162" s="572" t="s">
        <v>95</v>
      </c>
      <c r="B162" s="573" t="s">
        <v>96</v>
      </c>
      <c r="C162" s="575"/>
      <c r="D162" s="576"/>
    </row>
    <row r="163" customFormat="false" ht="15" hidden="false" customHeight="false" outlineLevel="0" collapsed="false">
      <c r="A163" s="574" t="s">
        <v>98</v>
      </c>
      <c r="B163" s="573" t="s">
        <v>99</v>
      </c>
      <c r="C163" s="575"/>
      <c r="D163" s="576"/>
    </row>
    <row r="164" customFormat="false" ht="15" hidden="false" customHeight="false" outlineLevel="0" collapsed="false">
      <c r="A164" s="572" t="s">
        <v>102</v>
      </c>
      <c r="B164" s="573" t="s">
        <v>103</v>
      </c>
      <c r="C164" s="575"/>
      <c r="D164" s="576"/>
    </row>
    <row r="165" customFormat="false" ht="15" hidden="false" customHeight="false" outlineLevel="0" collapsed="false">
      <c r="A165" s="574" t="s">
        <v>105</v>
      </c>
      <c r="B165" s="573" t="s">
        <v>106</v>
      </c>
      <c r="C165" s="575"/>
      <c r="D165" s="576"/>
    </row>
    <row r="166" customFormat="false" ht="15" hidden="false" customHeight="false" outlineLevel="0" collapsed="false">
      <c r="A166" s="572" t="s">
        <v>108</v>
      </c>
      <c r="B166" s="573" t="s">
        <v>109</v>
      </c>
      <c r="C166" s="575"/>
      <c r="D166" s="576"/>
    </row>
    <row r="167" customFormat="false" ht="15" hidden="false" customHeight="false" outlineLevel="0" collapsed="false">
      <c r="A167" s="572" t="s">
        <v>110</v>
      </c>
      <c r="B167" s="573" t="s">
        <v>111</v>
      </c>
      <c r="C167" s="575"/>
      <c r="D167" s="576"/>
    </row>
    <row r="168" customFormat="false" ht="15" hidden="false" customHeight="false" outlineLevel="0" collapsed="false">
      <c r="A168" s="574" t="s">
        <v>113</v>
      </c>
      <c r="B168" s="573" t="s">
        <v>114</v>
      </c>
      <c r="C168" s="575"/>
      <c r="D168" s="576"/>
    </row>
    <row r="169" customFormat="false" ht="15" hidden="false" customHeight="false" outlineLevel="0" collapsed="false">
      <c r="A169" s="574" t="s">
        <v>77</v>
      </c>
      <c r="B169" s="594" t="s">
        <v>78</v>
      </c>
      <c r="C169" s="575"/>
      <c r="D169" s="576"/>
    </row>
    <row r="170" customFormat="false" ht="15" hidden="false" customHeight="false" outlineLevel="0" collapsed="false">
      <c r="A170" s="572" t="s">
        <v>343</v>
      </c>
      <c r="B170" s="573" t="s">
        <v>344</v>
      </c>
      <c r="C170" s="575"/>
      <c r="D170" s="576"/>
    </row>
    <row r="171" customFormat="false" ht="15" hidden="false" customHeight="false" outlineLevel="0" collapsed="false">
      <c r="A171" s="574" t="s">
        <v>353</v>
      </c>
      <c r="B171" s="573" t="s">
        <v>354</v>
      </c>
      <c r="C171" s="575"/>
      <c r="D171" s="576"/>
    </row>
    <row r="172" customFormat="false" ht="15" hidden="false" customHeight="false" outlineLevel="0" collapsed="false">
      <c r="A172" s="574" t="s">
        <v>359</v>
      </c>
      <c r="B172" s="573" t="s">
        <v>360</v>
      </c>
      <c r="C172" s="575"/>
      <c r="D172" s="576"/>
    </row>
    <row r="173" customFormat="false" ht="15" hidden="false" customHeight="false" outlineLevel="0" collapsed="false">
      <c r="A173" s="572" t="s">
        <v>365</v>
      </c>
      <c r="B173" s="573" t="s">
        <v>366</v>
      </c>
      <c r="C173" s="575"/>
      <c r="D173" s="576"/>
    </row>
    <row r="174" customFormat="false" ht="15" hidden="false" customHeight="false" outlineLevel="0" collapsed="false">
      <c r="A174" s="572" t="s">
        <v>117</v>
      </c>
      <c r="B174" s="573" t="s">
        <v>118</v>
      </c>
      <c r="C174" s="575"/>
      <c r="D174" s="576"/>
    </row>
    <row r="175" customFormat="false" ht="15" hidden="false" customHeight="false" outlineLevel="0" collapsed="false">
      <c r="A175" s="572" t="s">
        <v>120</v>
      </c>
      <c r="B175" s="573" t="s">
        <v>121</v>
      </c>
      <c r="C175" s="575"/>
      <c r="D175" s="576"/>
    </row>
    <row r="176" customFormat="false" ht="15" hidden="false" customHeight="false" outlineLevel="0" collapsed="false">
      <c r="A176" s="572" t="s">
        <v>2192</v>
      </c>
      <c r="B176" s="573" t="s">
        <v>2193</v>
      </c>
      <c r="C176" s="575"/>
      <c r="D176" s="576"/>
    </row>
    <row r="177" customFormat="false" ht="15" hidden="false" customHeight="false" outlineLevel="0" collapsed="false">
      <c r="A177" s="572" t="s">
        <v>2194</v>
      </c>
      <c r="B177" s="573" t="s">
        <v>2195</v>
      </c>
      <c r="C177" s="575"/>
      <c r="D177" s="576"/>
    </row>
    <row r="178" customFormat="false" ht="15" hidden="false" customHeight="false" outlineLevel="0" collapsed="false">
      <c r="A178" s="572" t="s">
        <v>1804</v>
      </c>
      <c r="B178" s="573" t="s">
        <v>1805</v>
      </c>
      <c r="C178" s="575"/>
      <c r="D178" s="576"/>
    </row>
    <row r="179" customFormat="false" ht="15" hidden="false" customHeight="false" outlineLevel="0" collapsed="false">
      <c r="A179" s="572" t="s">
        <v>735</v>
      </c>
      <c r="B179" s="573" t="s">
        <v>736</v>
      </c>
      <c r="C179" s="575"/>
      <c r="D179" s="576"/>
    </row>
    <row r="180" customFormat="false" ht="15" hidden="false" customHeight="false" outlineLevel="0" collapsed="false">
      <c r="A180" s="572" t="s">
        <v>738</v>
      </c>
      <c r="B180" s="573" t="s">
        <v>739</v>
      </c>
      <c r="C180" s="575"/>
      <c r="D180" s="576"/>
    </row>
    <row r="181" customFormat="false" ht="15" hidden="false" customHeight="false" outlineLevel="0" collapsed="false">
      <c r="A181" s="572" t="s">
        <v>741</v>
      </c>
      <c r="B181" s="573" t="s">
        <v>742</v>
      </c>
      <c r="C181" s="575"/>
      <c r="D181" s="576"/>
    </row>
    <row r="182" customFormat="false" ht="15" hidden="false" customHeight="false" outlineLevel="0" collapsed="false">
      <c r="A182" s="572" t="s">
        <v>745</v>
      </c>
      <c r="B182" s="573" t="s">
        <v>746</v>
      </c>
      <c r="C182" s="575"/>
      <c r="D182" s="576"/>
    </row>
    <row r="183" customFormat="false" ht="15" hidden="false" customHeight="false" outlineLevel="0" collapsed="false">
      <c r="A183" s="572" t="s">
        <v>749</v>
      </c>
      <c r="B183" s="573" t="s">
        <v>750</v>
      </c>
      <c r="C183" s="575"/>
      <c r="D183" s="576"/>
    </row>
    <row r="184" customFormat="false" ht="15" hidden="false" customHeight="false" outlineLevel="0" collapsed="false">
      <c r="A184" s="572" t="s">
        <v>753</v>
      </c>
      <c r="B184" s="573" t="s">
        <v>754</v>
      </c>
      <c r="C184" s="575"/>
      <c r="D184" s="576"/>
    </row>
    <row r="185" customFormat="false" ht="15" hidden="false" customHeight="false" outlineLevel="0" collapsed="false">
      <c r="A185" s="572" t="s">
        <v>2480</v>
      </c>
      <c r="B185" s="573" t="s">
        <v>2481</v>
      </c>
      <c r="C185" s="575"/>
      <c r="D185" s="576"/>
    </row>
    <row r="186" customFormat="false" ht="15" hidden="false" customHeight="false" outlineLevel="0" collapsed="false">
      <c r="A186" s="572" t="s">
        <v>2196</v>
      </c>
      <c r="B186" s="573" t="s">
        <v>2197</v>
      </c>
      <c r="C186" s="575"/>
      <c r="D186" s="576"/>
    </row>
    <row r="187" customFormat="false" ht="15" hidden="false" customHeight="false" outlineLevel="0" collapsed="false">
      <c r="A187" s="572" t="s">
        <v>2198</v>
      </c>
      <c r="B187" s="573" t="s">
        <v>2199</v>
      </c>
      <c r="C187" s="575"/>
      <c r="D187" s="576"/>
    </row>
    <row r="188" customFormat="false" ht="15" hidden="false" customHeight="false" outlineLevel="0" collapsed="false">
      <c r="A188" s="574" t="s">
        <v>122</v>
      </c>
      <c r="B188" s="573" t="s">
        <v>123</v>
      </c>
      <c r="C188" s="575"/>
      <c r="D188" s="576"/>
    </row>
    <row r="189" customFormat="false" ht="15" hidden="false" customHeight="false" outlineLevel="0" collapsed="false">
      <c r="A189" s="572" t="s">
        <v>1806</v>
      </c>
      <c r="B189" s="573" t="s">
        <v>1807</v>
      </c>
      <c r="C189" s="575"/>
      <c r="D189" s="576"/>
    </row>
    <row r="190" customFormat="false" ht="15" hidden="false" customHeight="false" outlineLevel="0" collapsed="false">
      <c r="A190" s="572" t="s">
        <v>756</v>
      </c>
      <c r="B190" s="573" t="s">
        <v>757</v>
      </c>
      <c r="C190" s="575"/>
      <c r="D190" s="576"/>
    </row>
    <row r="191" customFormat="false" ht="15" hidden="false" customHeight="false" outlineLevel="0" collapsed="false">
      <c r="A191" s="572" t="s">
        <v>2482</v>
      </c>
      <c r="B191" s="573" t="s">
        <v>2483</v>
      </c>
      <c r="C191" s="575"/>
      <c r="D191" s="576"/>
    </row>
    <row r="192" customFormat="false" ht="15" hidden="false" customHeight="false" outlineLevel="0" collapsed="false">
      <c r="A192" s="574" t="s">
        <v>308</v>
      </c>
      <c r="B192" s="594" t="s">
        <v>309</v>
      </c>
      <c r="C192" s="575"/>
      <c r="D192" s="576"/>
    </row>
    <row r="193" customFormat="false" ht="15" hidden="false" customHeight="false" outlineLevel="0" collapsed="false">
      <c r="A193" s="572" t="s">
        <v>311</v>
      </c>
      <c r="B193" s="573" t="s">
        <v>312</v>
      </c>
      <c r="C193" s="575"/>
      <c r="D193" s="576"/>
    </row>
    <row r="194" customFormat="false" ht="15" hidden="false" customHeight="false" outlineLevel="0" collapsed="false">
      <c r="A194" s="574" t="s">
        <v>124</v>
      </c>
      <c r="B194" s="573" t="s">
        <v>125</v>
      </c>
      <c r="C194" s="575"/>
      <c r="D194" s="576"/>
    </row>
    <row r="195" customFormat="false" ht="15" hidden="false" customHeight="false" outlineLevel="0" collapsed="false">
      <c r="A195" s="572" t="s">
        <v>368</v>
      </c>
      <c r="B195" s="573" t="s">
        <v>369</v>
      </c>
      <c r="C195" s="575"/>
      <c r="D195" s="576"/>
    </row>
    <row r="196" customFormat="false" ht="15" hidden="false" customHeight="false" outlineLevel="0" collapsed="false">
      <c r="A196" s="572" t="s">
        <v>2200</v>
      </c>
      <c r="B196" s="573" t="s">
        <v>2201</v>
      </c>
      <c r="C196" s="575"/>
      <c r="D196" s="576"/>
    </row>
    <row r="197" customFormat="false" ht="15" hidden="false" customHeight="false" outlineLevel="0" collapsed="false">
      <c r="A197" s="572" t="s">
        <v>1808</v>
      </c>
      <c r="B197" s="573" t="s">
        <v>1809</v>
      </c>
      <c r="C197" s="575"/>
      <c r="D197" s="576"/>
    </row>
    <row r="198" customFormat="false" ht="15" hidden="false" customHeight="false" outlineLevel="0" collapsed="false">
      <c r="A198" s="572" t="s">
        <v>760</v>
      </c>
      <c r="B198" s="573" t="s">
        <v>761</v>
      </c>
      <c r="C198" s="575"/>
      <c r="D198" s="576"/>
    </row>
    <row r="199" customFormat="false" ht="15" hidden="false" customHeight="false" outlineLevel="0" collapsed="false">
      <c r="A199" s="572" t="s">
        <v>764</v>
      </c>
      <c r="B199" s="573" t="s">
        <v>765</v>
      </c>
      <c r="C199" s="575"/>
      <c r="D199" s="576"/>
    </row>
    <row r="200" customFormat="false" ht="15" hidden="false" customHeight="false" outlineLevel="0" collapsed="false">
      <c r="A200" s="572" t="s">
        <v>769</v>
      </c>
      <c r="B200" s="573" t="s">
        <v>770</v>
      </c>
      <c r="C200" s="575"/>
      <c r="D200" s="576"/>
    </row>
    <row r="201" customFormat="false" ht="15" hidden="false" customHeight="false" outlineLevel="0" collapsed="false">
      <c r="A201" s="572" t="s">
        <v>1810</v>
      </c>
      <c r="B201" s="573" t="s">
        <v>1811</v>
      </c>
      <c r="C201" s="575"/>
      <c r="D201" s="576"/>
    </row>
    <row r="202" customFormat="false" ht="15" hidden="false" customHeight="false" outlineLevel="0" collapsed="false">
      <c r="A202" s="572" t="s">
        <v>1812</v>
      </c>
      <c r="B202" s="573" t="s">
        <v>1813</v>
      </c>
      <c r="C202" s="575"/>
      <c r="D202" s="576"/>
    </row>
    <row r="203" customFormat="false" ht="15" hidden="false" customHeight="false" outlineLevel="0" collapsed="false">
      <c r="A203" s="572" t="s">
        <v>772</v>
      </c>
      <c r="B203" s="573" t="s">
        <v>773</v>
      </c>
      <c r="C203" s="575"/>
      <c r="D203" s="576"/>
    </row>
    <row r="204" customFormat="false" ht="15" hidden="false" customHeight="false" outlineLevel="0" collapsed="false">
      <c r="A204" s="572" t="s">
        <v>128</v>
      </c>
      <c r="B204" s="573" t="s">
        <v>129</v>
      </c>
      <c r="C204" s="575"/>
      <c r="D204" s="576"/>
    </row>
    <row r="205" customFormat="false" ht="15" hidden="false" customHeight="false" outlineLevel="0" collapsed="false">
      <c r="A205" s="572" t="s">
        <v>2202</v>
      </c>
      <c r="B205" s="573" t="s">
        <v>2203</v>
      </c>
      <c r="C205" s="575"/>
      <c r="D205" s="576"/>
    </row>
    <row r="206" customFormat="false" ht="15" hidden="false" customHeight="false" outlineLevel="0" collapsed="false">
      <c r="A206" s="572" t="s">
        <v>1815</v>
      </c>
      <c r="B206" s="573" t="s">
        <v>1816</v>
      </c>
      <c r="C206" s="575"/>
      <c r="D206" s="576"/>
    </row>
    <row r="207" customFormat="false" ht="15" hidden="false" customHeight="false" outlineLevel="0" collapsed="false">
      <c r="A207" s="572" t="s">
        <v>2204</v>
      </c>
      <c r="B207" s="573" t="s">
        <v>2205</v>
      </c>
      <c r="C207" s="575"/>
      <c r="D207" s="576"/>
    </row>
    <row r="208" customFormat="false" ht="15" hidden="false" customHeight="false" outlineLevel="0" collapsed="false">
      <c r="A208" s="572" t="s">
        <v>2206</v>
      </c>
      <c r="B208" s="573" t="s">
        <v>2207</v>
      </c>
      <c r="C208" s="575"/>
      <c r="D208" s="576"/>
    </row>
    <row r="209" customFormat="false" ht="15" hidden="false" customHeight="false" outlineLevel="0" collapsed="false">
      <c r="A209" s="572" t="s">
        <v>2209</v>
      </c>
      <c r="B209" s="573" t="s">
        <v>2210</v>
      </c>
      <c r="C209" s="575"/>
      <c r="D209" s="576"/>
    </row>
    <row r="210" customFormat="false" ht="15" hidden="false" customHeight="false" outlineLevel="0" collapsed="false">
      <c r="A210" s="572" t="s">
        <v>1817</v>
      </c>
      <c r="B210" s="573" t="s">
        <v>1818</v>
      </c>
      <c r="C210" s="575"/>
      <c r="D210" s="576"/>
    </row>
    <row r="211" customFormat="false" ht="15" hidden="false" customHeight="false" outlineLevel="0" collapsed="false">
      <c r="A211" s="572" t="s">
        <v>2484</v>
      </c>
      <c r="B211" s="573" t="s">
        <v>2485</v>
      </c>
      <c r="C211" s="575"/>
      <c r="D211" s="576"/>
    </row>
    <row r="212" customFormat="false" ht="15" hidden="false" customHeight="false" outlineLevel="0" collapsed="false">
      <c r="A212" s="572" t="s">
        <v>2486</v>
      </c>
      <c r="B212" s="573" t="s">
        <v>2487</v>
      </c>
      <c r="C212" s="575"/>
      <c r="D212" s="576"/>
    </row>
    <row r="213" customFormat="false" ht="15" hidden="false" customHeight="false" outlineLevel="0" collapsed="false">
      <c r="A213" s="572" t="s">
        <v>313</v>
      </c>
      <c r="B213" s="573" t="s">
        <v>314</v>
      </c>
      <c r="C213" s="575"/>
      <c r="D213" s="576"/>
    </row>
    <row r="214" customFormat="false" ht="15" hidden="false" customHeight="false" outlineLevel="0" collapsed="false">
      <c r="A214" s="574" t="s">
        <v>315</v>
      </c>
      <c r="B214" s="594" t="s">
        <v>316</v>
      </c>
      <c r="C214" s="575"/>
      <c r="D214" s="576"/>
    </row>
    <row r="215" customFormat="false" ht="15" hidden="false" customHeight="false" outlineLevel="0" collapsed="false">
      <c r="A215" s="572" t="s">
        <v>2211</v>
      </c>
      <c r="B215" s="573" t="s">
        <v>2212</v>
      </c>
      <c r="C215" s="575"/>
      <c r="D215" s="576"/>
    </row>
    <row r="216" customFormat="false" ht="15" hidden="false" customHeight="false" outlineLevel="0" collapsed="false">
      <c r="A216" s="574" t="s">
        <v>130</v>
      </c>
      <c r="B216" s="573" t="s">
        <v>131</v>
      </c>
      <c r="C216" s="575"/>
      <c r="D216" s="576"/>
    </row>
    <row r="217" customFormat="false" ht="15" hidden="false" customHeight="false" outlineLevel="0" collapsed="false">
      <c r="A217" s="572" t="s">
        <v>786</v>
      </c>
      <c r="B217" s="573" t="s">
        <v>787</v>
      </c>
      <c r="C217" s="575"/>
      <c r="D217" s="576"/>
    </row>
    <row r="218" customFormat="false" ht="15" hidden="false" customHeight="false" outlineLevel="0" collapsed="false">
      <c r="A218" s="572" t="s">
        <v>793</v>
      </c>
      <c r="B218" s="573" t="s">
        <v>794</v>
      </c>
      <c r="C218" s="575"/>
      <c r="D218" s="576"/>
    </row>
    <row r="219" customFormat="false" ht="15" hidden="false" customHeight="false" outlineLevel="0" collapsed="false">
      <c r="A219" s="572" t="s">
        <v>776</v>
      </c>
      <c r="B219" s="573" t="s">
        <v>777</v>
      </c>
      <c r="C219" s="575"/>
      <c r="D219" s="576"/>
    </row>
    <row r="220" customFormat="false" ht="15" hidden="false" customHeight="false" outlineLevel="0" collapsed="false">
      <c r="A220" s="572" t="s">
        <v>780</v>
      </c>
      <c r="B220" s="573" t="s">
        <v>781</v>
      </c>
      <c r="C220" s="575"/>
      <c r="D220" s="576"/>
    </row>
    <row r="221" customFormat="false" ht="15" hidden="false" customHeight="false" outlineLevel="0" collapsed="false">
      <c r="A221" s="572" t="s">
        <v>783</v>
      </c>
      <c r="B221" s="573" t="s">
        <v>784</v>
      </c>
      <c r="C221" s="575"/>
      <c r="D221" s="576"/>
    </row>
    <row r="222" customFormat="false" ht="15" hidden="false" customHeight="false" outlineLevel="0" collapsed="false">
      <c r="A222" s="572" t="s">
        <v>796</v>
      </c>
      <c r="B222" s="573" t="s">
        <v>797</v>
      </c>
      <c r="C222" s="575"/>
      <c r="D222" s="576"/>
    </row>
    <row r="223" customFormat="false" ht="15" hidden="false" customHeight="false" outlineLevel="0" collapsed="false">
      <c r="A223" s="574" t="s">
        <v>132</v>
      </c>
      <c r="B223" s="573" t="s">
        <v>133</v>
      </c>
      <c r="C223" s="575"/>
      <c r="D223" s="576"/>
    </row>
    <row r="224" customFormat="false" ht="15" hidden="false" customHeight="false" outlineLevel="0" collapsed="false">
      <c r="A224" s="572" t="s">
        <v>800</v>
      </c>
      <c r="B224" s="573" t="s">
        <v>801</v>
      </c>
      <c r="C224" s="575"/>
      <c r="D224" s="576"/>
    </row>
    <row r="225" customFormat="false" ht="15" hidden="false" customHeight="false" outlineLevel="0" collapsed="false">
      <c r="A225" s="572" t="s">
        <v>806</v>
      </c>
      <c r="B225" s="573" t="s">
        <v>807</v>
      </c>
      <c r="C225" s="575"/>
      <c r="D225" s="576"/>
    </row>
    <row r="226" customFormat="false" ht="15" hidden="false" customHeight="false" outlineLevel="0" collapsed="false">
      <c r="A226" s="572" t="s">
        <v>812</v>
      </c>
      <c r="B226" s="573" t="s">
        <v>813</v>
      </c>
      <c r="C226" s="575"/>
      <c r="D226" s="576"/>
    </row>
    <row r="227" customFormat="false" ht="15" hidden="false" customHeight="false" outlineLevel="0" collapsed="false">
      <c r="A227" s="572" t="s">
        <v>818</v>
      </c>
      <c r="B227" s="573" t="s">
        <v>819</v>
      </c>
      <c r="C227" s="575"/>
      <c r="D227" s="576"/>
    </row>
    <row r="228" customFormat="false" ht="15" hidden="false" customHeight="false" outlineLevel="0" collapsed="false">
      <c r="A228" s="572" t="s">
        <v>1820</v>
      </c>
      <c r="B228" s="573" t="s">
        <v>1821</v>
      </c>
      <c r="C228" s="575"/>
      <c r="D228" s="576"/>
    </row>
    <row r="229" customFormat="false" ht="15" hidden="false" customHeight="false" outlineLevel="0" collapsed="false">
      <c r="A229" s="572" t="s">
        <v>1150</v>
      </c>
      <c r="B229" s="573" t="s">
        <v>1151</v>
      </c>
      <c r="C229" s="575"/>
      <c r="D229" s="576"/>
    </row>
    <row r="230" customFormat="false" ht="15" hidden="false" customHeight="false" outlineLevel="0" collapsed="false">
      <c r="A230" s="572" t="s">
        <v>377</v>
      </c>
      <c r="B230" s="573" t="s">
        <v>378</v>
      </c>
      <c r="C230" s="575"/>
      <c r="D230" s="576"/>
    </row>
    <row r="231" customFormat="false" ht="15" hidden="false" customHeight="false" outlineLevel="0" collapsed="false">
      <c r="A231" s="572" t="s">
        <v>2214</v>
      </c>
      <c r="B231" s="573" t="s">
        <v>2215</v>
      </c>
      <c r="C231" s="575"/>
      <c r="D231" s="576"/>
    </row>
    <row r="232" customFormat="false" ht="15" hidden="false" customHeight="false" outlineLevel="0" collapsed="false">
      <c r="A232" s="572" t="s">
        <v>2489</v>
      </c>
      <c r="B232" s="573" t="s">
        <v>2490</v>
      </c>
      <c r="C232" s="575"/>
      <c r="D232" s="576"/>
    </row>
    <row r="233" customFormat="false" ht="15" hidden="false" customHeight="false" outlineLevel="0" collapsed="false">
      <c r="A233" s="572" t="s">
        <v>1291</v>
      </c>
      <c r="B233" s="573" t="s">
        <v>1292</v>
      </c>
      <c r="C233" s="575"/>
      <c r="D233" s="576"/>
    </row>
    <row r="234" customFormat="false" ht="15" hidden="false" customHeight="false" outlineLevel="0" collapsed="false">
      <c r="A234" s="572" t="s">
        <v>1294</v>
      </c>
      <c r="B234" s="573" t="s">
        <v>1295</v>
      </c>
      <c r="C234" s="575"/>
      <c r="D234" s="576"/>
    </row>
    <row r="235" customFormat="false" ht="15" hidden="false" customHeight="false" outlineLevel="0" collapsed="false">
      <c r="A235" s="572" t="s">
        <v>1296</v>
      </c>
      <c r="B235" s="573" t="s">
        <v>1297</v>
      </c>
      <c r="C235" s="575"/>
      <c r="D235" s="576"/>
    </row>
    <row r="236" customFormat="false" ht="15" hidden="false" customHeight="false" outlineLevel="0" collapsed="false">
      <c r="A236" s="572" t="s">
        <v>2216</v>
      </c>
      <c r="B236" s="573" t="s">
        <v>2217</v>
      </c>
      <c r="C236" s="575"/>
      <c r="D236" s="576"/>
    </row>
    <row r="237" customFormat="false" ht="15" hidden="false" customHeight="false" outlineLevel="0" collapsed="false">
      <c r="A237" s="572" t="s">
        <v>2218</v>
      </c>
      <c r="B237" s="573" t="s">
        <v>2219</v>
      </c>
      <c r="C237" s="575"/>
      <c r="D237" s="576"/>
    </row>
    <row r="238" customFormat="false" ht="15" hidden="false" customHeight="false" outlineLevel="0" collapsed="false">
      <c r="A238" s="572" t="s">
        <v>2220</v>
      </c>
      <c r="B238" s="573" t="s">
        <v>2221</v>
      </c>
      <c r="C238" s="575"/>
      <c r="D238" s="576"/>
    </row>
    <row r="239" customFormat="false" ht="15" hidden="false" customHeight="false" outlineLevel="0" collapsed="false">
      <c r="A239" s="572" t="s">
        <v>2222</v>
      </c>
      <c r="B239" s="573" t="s">
        <v>2223</v>
      </c>
      <c r="C239" s="575"/>
      <c r="D239" s="576"/>
    </row>
    <row r="240" customFormat="false" ht="15" hidden="false" customHeight="false" outlineLevel="0" collapsed="false">
      <c r="A240" s="572" t="s">
        <v>2225</v>
      </c>
      <c r="B240" s="573" t="s">
        <v>2226</v>
      </c>
      <c r="C240" s="575"/>
      <c r="D240" s="576"/>
    </row>
    <row r="241" customFormat="false" ht="15" hidden="false" customHeight="false" outlineLevel="0" collapsed="false">
      <c r="A241" s="572" t="s">
        <v>2227</v>
      </c>
      <c r="B241" s="573" t="s">
        <v>2228</v>
      </c>
      <c r="C241" s="575"/>
      <c r="D241" s="576"/>
    </row>
    <row r="242" customFormat="false" ht="15" hidden="false" customHeight="false" outlineLevel="0" collapsed="false">
      <c r="A242" s="572" t="s">
        <v>2229</v>
      </c>
      <c r="B242" s="573" t="s">
        <v>2230</v>
      </c>
      <c r="C242" s="575"/>
      <c r="D242" s="576"/>
    </row>
    <row r="243" customFormat="false" ht="15" hidden="false" customHeight="false" outlineLevel="0" collapsed="false">
      <c r="A243" s="572" t="s">
        <v>2232</v>
      </c>
      <c r="B243" s="573" t="s">
        <v>2233</v>
      </c>
      <c r="C243" s="575"/>
      <c r="D243" s="576"/>
    </row>
    <row r="244" customFormat="false" ht="15" hidden="false" customHeight="false" outlineLevel="0" collapsed="false">
      <c r="A244" s="572" t="s">
        <v>2234</v>
      </c>
      <c r="B244" s="573" t="s">
        <v>2235</v>
      </c>
      <c r="C244" s="575"/>
      <c r="D244" s="576"/>
    </row>
    <row r="245" customFormat="false" ht="15" hidden="false" customHeight="false" outlineLevel="0" collapsed="false">
      <c r="A245" s="572" t="s">
        <v>2236</v>
      </c>
      <c r="B245" s="573" t="s">
        <v>2237</v>
      </c>
      <c r="C245" s="575"/>
      <c r="D245" s="576"/>
    </row>
    <row r="246" customFormat="false" ht="15" hidden="false" customHeight="false" outlineLevel="0" collapsed="false">
      <c r="A246" s="574" t="s">
        <v>1837</v>
      </c>
      <c r="B246" s="573" t="s">
        <v>1838</v>
      </c>
      <c r="C246" s="575"/>
      <c r="D246" s="576"/>
    </row>
    <row r="247" customFormat="false" ht="15" hidden="false" customHeight="false" outlineLevel="0" collapsed="false">
      <c r="A247" s="572" t="s">
        <v>1822</v>
      </c>
      <c r="B247" s="573" t="s">
        <v>1823</v>
      </c>
      <c r="C247" s="575"/>
      <c r="D247" s="576"/>
    </row>
    <row r="248" customFormat="false" ht="15" hidden="false" customHeight="false" outlineLevel="0" collapsed="false">
      <c r="A248" s="572" t="s">
        <v>1825</v>
      </c>
      <c r="B248" s="573" t="s">
        <v>1826</v>
      </c>
      <c r="C248" s="575"/>
      <c r="D248" s="576"/>
    </row>
    <row r="249" customFormat="false" ht="15" hidden="false" customHeight="false" outlineLevel="0" collapsed="false">
      <c r="A249" s="572" t="s">
        <v>2491</v>
      </c>
      <c r="B249" s="573" t="s">
        <v>2492</v>
      </c>
      <c r="C249" s="575"/>
      <c r="D249" s="576"/>
    </row>
    <row r="250" customFormat="false" ht="15" hidden="false" customHeight="false" outlineLevel="0" collapsed="false">
      <c r="A250" s="572" t="s">
        <v>2239</v>
      </c>
      <c r="B250" s="573" t="s">
        <v>2240</v>
      </c>
      <c r="C250" s="575"/>
      <c r="D250" s="576"/>
    </row>
    <row r="251" customFormat="false" ht="15" hidden="false" customHeight="false" outlineLevel="0" collapsed="false">
      <c r="A251" s="574" t="s">
        <v>1828</v>
      </c>
      <c r="B251" s="573" t="s">
        <v>1829</v>
      </c>
      <c r="C251" s="575"/>
      <c r="D251" s="576"/>
    </row>
    <row r="252" customFormat="false" ht="15" hidden="false" customHeight="false" outlineLevel="0" collapsed="false">
      <c r="A252" s="572" t="s">
        <v>1831</v>
      </c>
      <c r="B252" s="573" t="s">
        <v>1832</v>
      </c>
      <c r="C252" s="575"/>
      <c r="D252" s="576"/>
    </row>
    <row r="253" customFormat="false" ht="15" hidden="false" customHeight="false" outlineLevel="0" collapsed="false">
      <c r="A253" s="572" t="s">
        <v>2242</v>
      </c>
      <c r="B253" s="573" t="s">
        <v>2243</v>
      </c>
      <c r="C253" s="575"/>
      <c r="D253" s="576"/>
    </row>
    <row r="254" customFormat="false" ht="15" hidden="false" customHeight="false" outlineLevel="0" collapsed="false">
      <c r="A254" s="572" t="s">
        <v>1833</v>
      </c>
      <c r="B254" s="573" t="s">
        <v>1834</v>
      </c>
      <c r="C254" s="575"/>
      <c r="D254" s="576"/>
    </row>
    <row r="255" customFormat="false" ht="15" hidden="false" customHeight="false" outlineLevel="0" collapsed="false">
      <c r="A255" s="572" t="s">
        <v>2493</v>
      </c>
      <c r="B255" s="573" t="s">
        <v>2494</v>
      </c>
      <c r="C255" s="575"/>
      <c r="D255" s="576"/>
    </row>
    <row r="256" customFormat="false" ht="15" hidden="false" customHeight="false" outlineLevel="0" collapsed="false">
      <c r="A256" s="572" t="s">
        <v>1835</v>
      </c>
      <c r="B256" s="573" t="s">
        <v>1836</v>
      </c>
      <c r="C256" s="575"/>
      <c r="D256" s="576"/>
    </row>
    <row r="257" customFormat="false" ht="15" hidden="false" customHeight="false" outlineLevel="0" collapsed="false">
      <c r="A257" s="572" t="s">
        <v>2244</v>
      </c>
      <c r="B257" s="573" t="s">
        <v>2245</v>
      </c>
      <c r="C257" s="575"/>
      <c r="D257" s="576"/>
    </row>
    <row r="258" customFormat="false" ht="15" hidden="false" customHeight="false" outlineLevel="0" collapsed="false">
      <c r="A258" s="572" t="s">
        <v>1298</v>
      </c>
      <c r="B258" s="573" t="s">
        <v>1299</v>
      </c>
      <c r="C258" s="575"/>
      <c r="D258" s="576"/>
    </row>
    <row r="259" customFormat="false" ht="15" hidden="false" customHeight="false" outlineLevel="0" collapsed="false">
      <c r="A259" s="574" t="s">
        <v>1300</v>
      </c>
      <c r="B259" s="573" t="s">
        <v>1301</v>
      </c>
      <c r="C259" s="575"/>
      <c r="D259" s="576"/>
    </row>
    <row r="260" customFormat="false" ht="15" hidden="false" customHeight="false" outlineLevel="0" collapsed="false">
      <c r="A260" s="572" t="s">
        <v>1303</v>
      </c>
      <c r="B260" s="573" t="s">
        <v>1304</v>
      </c>
      <c r="C260" s="575"/>
      <c r="D260" s="576"/>
    </row>
    <row r="261" customFormat="false" ht="15" hidden="false" customHeight="false" outlineLevel="0" collapsed="false">
      <c r="A261" s="574" t="s">
        <v>1305</v>
      </c>
      <c r="B261" s="573" t="s">
        <v>1306</v>
      </c>
      <c r="C261" s="575"/>
      <c r="D261" s="576"/>
    </row>
    <row r="262" customFormat="false" ht="15" hidden="false" customHeight="false" outlineLevel="0" collapsed="false">
      <c r="A262" s="572" t="s">
        <v>1308</v>
      </c>
      <c r="B262" s="573" t="s">
        <v>1309</v>
      </c>
      <c r="C262" s="575"/>
      <c r="D262" s="576"/>
    </row>
    <row r="263" customFormat="false" ht="15" hidden="false" customHeight="false" outlineLevel="0" collapsed="false">
      <c r="A263" s="574" t="s">
        <v>134</v>
      </c>
      <c r="B263" s="573" t="s">
        <v>135</v>
      </c>
      <c r="C263" s="575"/>
      <c r="D263" s="576"/>
    </row>
    <row r="264" customFormat="false" ht="15" hidden="false" customHeight="false" outlineLevel="0" collapsed="false">
      <c r="A264" s="572" t="s">
        <v>2247</v>
      </c>
      <c r="B264" s="573" t="s">
        <v>2248</v>
      </c>
      <c r="C264" s="575"/>
      <c r="D264" s="576"/>
    </row>
    <row r="265" customFormat="false" ht="15" hidden="false" customHeight="false" outlineLevel="0" collapsed="false">
      <c r="A265" s="572" t="s">
        <v>2250</v>
      </c>
      <c r="B265" s="573" t="s">
        <v>2251</v>
      </c>
      <c r="C265" s="575"/>
      <c r="D265" s="576"/>
    </row>
    <row r="266" customFormat="false" ht="15" hidden="false" customHeight="false" outlineLevel="0" collapsed="false">
      <c r="A266" s="572" t="s">
        <v>2252</v>
      </c>
      <c r="B266" s="573" t="s">
        <v>2253</v>
      </c>
      <c r="C266" s="575"/>
      <c r="D266" s="576"/>
    </row>
    <row r="267" customFormat="false" ht="15" hidden="false" customHeight="false" outlineLevel="0" collapsed="false">
      <c r="A267" s="572" t="s">
        <v>2255</v>
      </c>
      <c r="B267" s="573" t="s">
        <v>2256</v>
      </c>
      <c r="C267" s="575"/>
      <c r="D267" s="576"/>
    </row>
    <row r="268" customFormat="false" ht="15" hidden="false" customHeight="false" outlineLevel="0" collapsed="false">
      <c r="A268" s="572" t="s">
        <v>2257</v>
      </c>
      <c r="B268" s="573" t="s">
        <v>2258</v>
      </c>
      <c r="C268" s="575"/>
      <c r="D268" s="576"/>
    </row>
    <row r="269" customFormat="false" ht="15" hidden="false" customHeight="false" outlineLevel="0" collapsed="false">
      <c r="A269" s="572" t="s">
        <v>2260</v>
      </c>
      <c r="B269" s="573" t="s">
        <v>2261</v>
      </c>
      <c r="C269" s="575"/>
      <c r="D269" s="576"/>
    </row>
    <row r="270" customFormat="false" ht="15" hidden="false" customHeight="false" outlineLevel="0" collapsed="false">
      <c r="A270" s="572" t="s">
        <v>2262</v>
      </c>
      <c r="B270" s="573" t="s">
        <v>2263</v>
      </c>
      <c r="C270" s="575"/>
      <c r="D270" s="576"/>
    </row>
    <row r="271" customFormat="false" ht="15" hidden="false" customHeight="false" outlineLevel="0" collapsed="false">
      <c r="A271" s="572" t="s">
        <v>1153</v>
      </c>
      <c r="B271" s="573" t="s">
        <v>1154</v>
      </c>
      <c r="C271" s="575"/>
      <c r="D271" s="576"/>
    </row>
    <row r="272" customFormat="false" ht="15" hidden="false" customHeight="false" outlineLevel="0" collapsed="false">
      <c r="A272" s="574" t="s">
        <v>1155</v>
      </c>
      <c r="B272" s="573" t="s">
        <v>1156</v>
      </c>
      <c r="C272" s="575"/>
      <c r="D272" s="576"/>
    </row>
    <row r="273" customFormat="false" ht="15" hidden="false" customHeight="false" outlineLevel="0" collapsed="false">
      <c r="A273" s="572" t="s">
        <v>1158</v>
      </c>
      <c r="B273" s="573" t="s">
        <v>1159</v>
      </c>
      <c r="C273" s="575"/>
      <c r="D273" s="576"/>
    </row>
    <row r="274" customFormat="false" ht="15" hidden="false" customHeight="false" outlineLevel="0" collapsed="false">
      <c r="A274" s="574" t="s">
        <v>1161</v>
      </c>
      <c r="B274" s="573" t="s">
        <v>1162</v>
      </c>
      <c r="C274" s="575"/>
      <c r="D274" s="576"/>
    </row>
    <row r="275" customFormat="false" ht="15" hidden="false" customHeight="false" outlineLevel="0" collapsed="false">
      <c r="A275" s="572" t="s">
        <v>1163</v>
      </c>
      <c r="B275" s="573" t="s">
        <v>1164</v>
      </c>
      <c r="C275" s="575"/>
      <c r="D275" s="576"/>
    </row>
    <row r="276" customFormat="false" ht="15" hidden="false" customHeight="false" outlineLevel="0" collapsed="false">
      <c r="A276" s="572" t="s">
        <v>1165</v>
      </c>
      <c r="B276" s="573" t="s">
        <v>1166</v>
      </c>
      <c r="C276" s="575"/>
      <c r="D276" s="576"/>
    </row>
    <row r="277" customFormat="false" ht="15" hidden="false" customHeight="false" outlineLevel="0" collapsed="false">
      <c r="A277" s="572" t="s">
        <v>1167</v>
      </c>
      <c r="B277" s="573" t="s">
        <v>1168</v>
      </c>
      <c r="C277" s="575"/>
      <c r="D277" s="576"/>
    </row>
    <row r="278" customFormat="false" ht="15" hidden="false" customHeight="false" outlineLevel="0" collapsed="false">
      <c r="A278" s="572" t="s">
        <v>2496</v>
      </c>
      <c r="B278" s="573" t="s">
        <v>2497</v>
      </c>
      <c r="C278" s="575"/>
      <c r="D278" s="576"/>
    </row>
    <row r="279" customFormat="false" ht="15" hidden="false" customHeight="false" outlineLevel="0" collapsed="false">
      <c r="A279" s="572" t="s">
        <v>2498</v>
      </c>
      <c r="B279" s="573" t="s">
        <v>2499</v>
      </c>
      <c r="C279" s="575"/>
      <c r="D279" s="576"/>
    </row>
    <row r="280" customFormat="false" ht="15" hidden="false" customHeight="false" outlineLevel="0" collapsed="false">
      <c r="A280" s="572" t="s">
        <v>2264</v>
      </c>
      <c r="B280" s="573" t="s">
        <v>2265</v>
      </c>
      <c r="C280" s="575"/>
      <c r="D280" s="576"/>
    </row>
    <row r="281" customFormat="false" ht="15" hidden="false" customHeight="false" outlineLevel="0" collapsed="false">
      <c r="A281" s="572" t="s">
        <v>1841</v>
      </c>
      <c r="B281" s="573" t="s">
        <v>1842</v>
      </c>
      <c r="C281" s="575"/>
      <c r="D281" s="576"/>
    </row>
    <row r="282" customFormat="false" ht="15" hidden="false" customHeight="false" outlineLevel="0" collapsed="false">
      <c r="A282" s="572" t="s">
        <v>1843</v>
      </c>
      <c r="B282" s="573" t="s">
        <v>1844</v>
      </c>
      <c r="C282" s="575"/>
      <c r="D282" s="576"/>
    </row>
    <row r="283" customFormat="false" ht="15" hidden="false" customHeight="false" outlineLevel="0" collapsed="false">
      <c r="A283" s="572" t="s">
        <v>1845</v>
      </c>
      <c r="B283" s="573" t="s">
        <v>1846</v>
      </c>
      <c r="C283" s="575"/>
      <c r="D283" s="576"/>
    </row>
    <row r="284" customFormat="false" ht="15" hidden="false" customHeight="false" outlineLevel="0" collapsed="false">
      <c r="A284" s="572" t="s">
        <v>821</v>
      </c>
      <c r="B284" s="573" t="s">
        <v>822</v>
      </c>
      <c r="C284" s="575"/>
      <c r="D284" s="576"/>
    </row>
    <row r="285" customFormat="false" ht="15" hidden="false" customHeight="false" outlineLevel="0" collapsed="false">
      <c r="A285" s="572" t="s">
        <v>1847</v>
      </c>
      <c r="B285" s="573" t="s">
        <v>1848</v>
      </c>
      <c r="C285" s="575"/>
      <c r="D285" s="576"/>
    </row>
    <row r="286" customFormat="false" ht="15" hidden="false" customHeight="false" outlineLevel="0" collapsed="false">
      <c r="A286" s="572" t="s">
        <v>825</v>
      </c>
      <c r="B286" s="573" t="s">
        <v>826</v>
      </c>
      <c r="C286" s="575"/>
      <c r="D286" s="576"/>
    </row>
    <row r="287" customFormat="false" ht="15" hidden="false" customHeight="false" outlineLevel="0" collapsed="false">
      <c r="A287" s="572" t="s">
        <v>832</v>
      </c>
      <c r="B287" s="573" t="s">
        <v>2735</v>
      </c>
      <c r="C287" s="575"/>
      <c r="D287" s="576"/>
    </row>
    <row r="288" customFormat="false" ht="15" hidden="false" customHeight="false" outlineLevel="0" collapsed="false">
      <c r="A288" s="572" t="s">
        <v>837</v>
      </c>
      <c r="B288" s="573" t="s">
        <v>838</v>
      </c>
      <c r="C288" s="575"/>
      <c r="D288" s="576"/>
    </row>
    <row r="289" customFormat="false" ht="15" hidden="false" customHeight="false" outlineLevel="0" collapsed="false">
      <c r="A289" s="572" t="s">
        <v>839</v>
      </c>
      <c r="B289" s="573" t="s">
        <v>840</v>
      </c>
      <c r="C289" s="575"/>
      <c r="D289" s="576"/>
    </row>
    <row r="290" customFormat="false" ht="15" hidden="false" customHeight="false" outlineLevel="0" collapsed="false">
      <c r="A290" s="572" t="s">
        <v>2267</v>
      </c>
      <c r="B290" s="573" t="s">
        <v>2268</v>
      </c>
      <c r="C290" s="575"/>
      <c r="D290" s="576"/>
    </row>
    <row r="291" customFormat="false" ht="15" hidden="false" customHeight="false" outlineLevel="0" collapsed="false">
      <c r="A291" s="572" t="s">
        <v>2269</v>
      </c>
      <c r="B291" s="573" t="s">
        <v>2270</v>
      </c>
      <c r="C291" s="575"/>
      <c r="D291" s="576"/>
    </row>
    <row r="292" customFormat="false" ht="15" hidden="false" customHeight="false" outlineLevel="0" collapsed="false">
      <c r="A292" s="572" t="s">
        <v>1849</v>
      </c>
      <c r="B292" s="573" t="s">
        <v>1850</v>
      </c>
      <c r="C292" s="575"/>
      <c r="D292" s="576"/>
    </row>
    <row r="293" customFormat="false" ht="15" hidden="false" customHeight="false" outlineLevel="0" collapsed="false">
      <c r="A293" s="572" t="s">
        <v>1851</v>
      </c>
      <c r="B293" s="573" t="s">
        <v>1852</v>
      </c>
      <c r="C293" s="575"/>
      <c r="D293" s="576"/>
    </row>
    <row r="294" customFormat="false" ht="15" hidden="false" customHeight="false" outlineLevel="0" collapsed="false">
      <c r="A294" s="572" t="s">
        <v>1853</v>
      </c>
      <c r="B294" s="573" t="s">
        <v>1854</v>
      </c>
      <c r="C294" s="575"/>
      <c r="D294" s="576"/>
    </row>
    <row r="295" customFormat="false" ht="15" hidden="false" customHeight="false" outlineLevel="0" collapsed="false">
      <c r="A295" s="572" t="s">
        <v>846</v>
      </c>
      <c r="B295" s="573" t="s">
        <v>847</v>
      </c>
      <c r="C295" s="575"/>
      <c r="D295" s="576"/>
    </row>
    <row r="296" customFormat="false" ht="15" hidden="false" customHeight="false" outlineLevel="0" collapsed="false">
      <c r="A296" s="572" t="s">
        <v>852</v>
      </c>
      <c r="B296" s="573" t="s">
        <v>853</v>
      </c>
      <c r="C296" s="575"/>
      <c r="D296" s="576"/>
    </row>
    <row r="297" customFormat="false" ht="15" hidden="false" customHeight="false" outlineLevel="0" collapsed="false">
      <c r="A297" s="572" t="s">
        <v>857</v>
      </c>
      <c r="B297" s="573" t="s">
        <v>858</v>
      </c>
      <c r="C297" s="575"/>
      <c r="D297" s="576"/>
    </row>
    <row r="298" customFormat="false" ht="15" hidden="false" customHeight="false" outlineLevel="0" collapsed="false">
      <c r="A298" s="572" t="s">
        <v>861</v>
      </c>
      <c r="B298" s="573" t="s">
        <v>862</v>
      </c>
      <c r="C298" s="575"/>
      <c r="D298" s="576"/>
    </row>
    <row r="299" customFormat="false" ht="15" hidden="false" customHeight="false" outlineLevel="0" collapsed="false">
      <c r="A299" s="572" t="s">
        <v>865</v>
      </c>
      <c r="B299" s="573" t="s">
        <v>866</v>
      </c>
      <c r="C299" s="575"/>
      <c r="D299" s="576"/>
    </row>
    <row r="300" customFormat="false" ht="15" hidden="false" customHeight="false" outlineLevel="0" collapsed="false">
      <c r="A300" s="572" t="s">
        <v>869</v>
      </c>
      <c r="B300" s="573" t="s">
        <v>870</v>
      </c>
      <c r="C300" s="575"/>
      <c r="D300" s="576"/>
    </row>
    <row r="301" customFormat="false" ht="15" hidden="false" customHeight="false" outlineLevel="0" collapsed="false">
      <c r="A301" s="572" t="s">
        <v>872</v>
      </c>
      <c r="B301" s="573" t="s">
        <v>873</v>
      </c>
      <c r="C301" s="575"/>
      <c r="D301" s="576"/>
    </row>
    <row r="302" customFormat="false" ht="15" hidden="false" customHeight="false" outlineLevel="0" collapsed="false">
      <c r="A302" s="572" t="s">
        <v>874</v>
      </c>
      <c r="B302" s="573" t="s">
        <v>875</v>
      </c>
      <c r="C302" s="575"/>
      <c r="D302" s="576"/>
    </row>
    <row r="303" customFormat="false" ht="15" hidden="false" customHeight="false" outlineLevel="0" collapsed="false">
      <c r="A303" s="572" t="s">
        <v>876</v>
      </c>
      <c r="B303" s="573" t="s">
        <v>877</v>
      </c>
      <c r="C303" s="575"/>
      <c r="D303" s="576"/>
    </row>
    <row r="304" customFormat="false" ht="15" hidden="false" customHeight="false" outlineLevel="0" collapsed="false">
      <c r="A304" s="572" t="s">
        <v>880</v>
      </c>
      <c r="B304" s="573" t="s">
        <v>881</v>
      </c>
      <c r="C304" s="575"/>
      <c r="D304" s="576"/>
    </row>
    <row r="305" customFormat="false" ht="15" hidden="false" customHeight="false" outlineLevel="0" collapsed="false">
      <c r="A305" s="572" t="s">
        <v>883</v>
      </c>
      <c r="B305" s="573" t="s">
        <v>884</v>
      </c>
      <c r="C305" s="575"/>
      <c r="D305" s="576"/>
    </row>
    <row r="306" customFormat="false" ht="15" hidden="false" customHeight="false" outlineLevel="0" collapsed="false">
      <c r="A306" s="572" t="s">
        <v>885</v>
      </c>
      <c r="B306" s="573" t="s">
        <v>886</v>
      </c>
      <c r="C306" s="575"/>
      <c r="D306" s="576"/>
    </row>
    <row r="307" customFormat="false" ht="15" hidden="false" customHeight="false" outlineLevel="0" collapsed="false">
      <c r="A307" s="572" t="s">
        <v>887</v>
      </c>
      <c r="B307" s="573" t="s">
        <v>888</v>
      </c>
      <c r="C307" s="575"/>
      <c r="D307" s="576"/>
    </row>
    <row r="308" customFormat="false" ht="15" hidden="false" customHeight="false" outlineLevel="0" collapsed="false">
      <c r="A308" s="572" t="s">
        <v>889</v>
      </c>
      <c r="B308" s="573" t="s">
        <v>890</v>
      </c>
      <c r="C308" s="575"/>
      <c r="D308" s="576"/>
    </row>
    <row r="309" customFormat="false" ht="15" hidden="false" customHeight="false" outlineLevel="0" collapsed="false">
      <c r="A309" s="572" t="s">
        <v>896</v>
      </c>
      <c r="B309" s="573" t="s">
        <v>897</v>
      </c>
      <c r="C309" s="575"/>
      <c r="D309" s="576"/>
    </row>
    <row r="310" customFormat="false" ht="15" hidden="false" customHeight="false" outlineLevel="0" collapsed="false">
      <c r="A310" s="572" t="s">
        <v>910</v>
      </c>
      <c r="B310" s="573" t="s">
        <v>911</v>
      </c>
      <c r="C310" s="575"/>
      <c r="D310" s="576"/>
    </row>
    <row r="311" customFormat="false" ht="15" hidden="false" customHeight="false" outlineLevel="0" collapsed="false">
      <c r="A311" s="572" t="s">
        <v>904</v>
      </c>
      <c r="B311" s="573" t="s">
        <v>905</v>
      </c>
      <c r="C311" s="575"/>
      <c r="D311" s="576"/>
    </row>
    <row r="312" customFormat="false" ht="15" hidden="false" customHeight="false" outlineLevel="0" collapsed="false">
      <c r="A312" s="572" t="s">
        <v>914</v>
      </c>
      <c r="B312" s="573" t="s">
        <v>915</v>
      </c>
      <c r="C312" s="575"/>
      <c r="D312" s="576"/>
    </row>
    <row r="313" customFormat="false" ht="15" hidden="false" customHeight="false" outlineLevel="0" collapsed="false">
      <c r="A313" s="572" t="s">
        <v>916</v>
      </c>
      <c r="B313" s="573" t="s">
        <v>917</v>
      </c>
      <c r="C313" s="575"/>
      <c r="D313" s="576"/>
    </row>
    <row r="314" customFormat="false" ht="15" hidden="false" customHeight="false" outlineLevel="0" collapsed="false">
      <c r="A314" s="572" t="s">
        <v>1855</v>
      </c>
      <c r="B314" s="573" t="s">
        <v>1856</v>
      </c>
      <c r="C314" s="575"/>
      <c r="D314" s="576"/>
    </row>
    <row r="315" customFormat="false" ht="15" hidden="false" customHeight="false" outlineLevel="0" collapsed="false">
      <c r="A315" s="572" t="s">
        <v>2500</v>
      </c>
      <c r="B315" s="573" t="s">
        <v>2501</v>
      </c>
      <c r="C315" s="575"/>
      <c r="D315" s="576"/>
    </row>
    <row r="316" customFormat="false" ht="15" hidden="false" customHeight="false" outlineLevel="0" collapsed="false">
      <c r="A316" s="572" t="s">
        <v>2503</v>
      </c>
      <c r="B316" s="573" t="s">
        <v>2504</v>
      </c>
      <c r="C316" s="575"/>
      <c r="D316" s="576"/>
    </row>
    <row r="317" customFormat="false" ht="15" hidden="false" customHeight="false" outlineLevel="0" collapsed="false">
      <c r="A317" s="572" t="s">
        <v>2272</v>
      </c>
      <c r="B317" s="573" t="s">
        <v>2273</v>
      </c>
      <c r="C317" s="575"/>
      <c r="D317" s="576"/>
    </row>
    <row r="318" customFormat="false" ht="15" hidden="false" customHeight="false" outlineLevel="0" collapsed="false">
      <c r="A318" s="572" t="s">
        <v>2274</v>
      </c>
      <c r="B318" s="573" t="s">
        <v>2275</v>
      </c>
      <c r="C318" s="575"/>
      <c r="D318" s="576"/>
    </row>
    <row r="319" customFormat="false" ht="15" hidden="false" customHeight="false" outlineLevel="0" collapsed="false">
      <c r="A319" s="572" t="s">
        <v>2276</v>
      </c>
      <c r="B319" s="573" t="s">
        <v>2277</v>
      </c>
      <c r="C319" s="575"/>
      <c r="D319" s="576"/>
    </row>
    <row r="320" customFormat="false" ht="15" hidden="false" customHeight="false" outlineLevel="0" collapsed="false">
      <c r="A320" s="572" t="s">
        <v>2278</v>
      </c>
      <c r="B320" s="573" t="s">
        <v>2279</v>
      </c>
      <c r="C320" s="575"/>
      <c r="D320" s="576"/>
    </row>
    <row r="321" customFormat="false" ht="15" hidden="false" customHeight="false" outlineLevel="0" collapsed="false">
      <c r="A321" s="572" t="s">
        <v>2280</v>
      </c>
      <c r="B321" s="573" t="s">
        <v>2281</v>
      </c>
      <c r="C321" s="575"/>
      <c r="D321" s="576"/>
    </row>
    <row r="322" customFormat="false" ht="15" hidden="false" customHeight="false" outlineLevel="0" collapsed="false">
      <c r="A322" s="572" t="s">
        <v>2282</v>
      </c>
      <c r="B322" s="573" t="s">
        <v>2283</v>
      </c>
      <c r="C322" s="575"/>
      <c r="D322" s="576"/>
    </row>
    <row r="323" customFormat="false" ht="15" hidden="false" customHeight="false" outlineLevel="0" collapsed="false">
      <c r="A323" s="572" t="s">
        <v>1858</v>
      </c>
      <c r="B323" s="573" t="s">
        <v>1859</v>
      </c>
      <c r="C323" s="575"/>
      <c r="D323" s="576"/>
    </row>
    <row r="324" customFormat="false" ht="15" hidden="false" customHeight="false" outlineLevel="0" collapsed="false">
      <c r="A324" s="572" t="s">
        <v>1862</v>
      </c>
      <c r="B324" s="573" t="s">
        <v>1863</v>
      </c>
      <c r="C324" s="575"/>
      <c r="D324" s="576"/>
    </row>
    <row r="325" customFormat="false" ht="15" hidden="false" customHeight="false" outlineLevel="0" collapsed="false">
      <c r="A325" s="574" t="s">
        <v>1865</v>
      </c>
      <c r="B325" s="573" t="s">
        <v>1866</v>
      </c>
      <c r="C325" s="575"/>
      <c r="D325" s="576"/>
    </row>
    <row r="326" customFormat="false" ht="15" hidden="false" customHeight="false" outlineLevel="0" collapsed="false">
      <c r="A326" s="572" t="s">
        <v>1868</v>
      </c>
      <c r="B326" s="573" t="s">
        <v>1869</v>
      </c>
      <c r="C326" s="575"/>
      <c r="D326" s="576"/>
    </row>
    <row r="327" customFormat="false" ht="15" hidden="false" customHeight="false" outlineLevel="0" collapsed="false">
      <c r="A327" s="572" t="s">
        <v>1871</v>
      </c>
      <c r="B327" s="573" t="s">
        <v>1872</v>
      </c>
      <c r="C327" s="575"/>
      <c r="D327" s="576"/>
    </row>
    <row r="328" customFormat="false" ht="15" hidden="false" customHeight="false" outlineLevel="0" collapsed="false">
      <c r="A328" s="572" t="s">
        <v>2505</v>
      </c>
      <c r="B328" s="573" t="s">
        <v>2506</v>
      </c>
      <c r="C328" s="575"/>
      <c r="D328" s="576"/>
    </row>
    <row r="329" customFormat="false" ht="15" hidden="false" customHeight="false" outlineLevel="0" collapsed="false">
      <c r="A329" s="572" t="s">
        <v>2284</v>
      </c>
      <c r="B329" s="573" t="s">
        <v>2285</v>
      </c>
      <c r="C329" s="575"/>
      <c r="D329" s="576"/>
    </row>
    <row r="330" customFormat="false" ht="15" hidden="false" customHeight="false" outlineLevel="0" collapsed="false">
      <c r="A330" s="572" t="s">
        <v>1873</v>
      </c>
      <c r="B330" s="573" t="s">
        <v>1874</v>
      </c>
      <c r="C330" s="575"/>
      <c r="D330" s="576"/>
    </row>
    <row r="331" customFormat="false" ht="15" hidden="false" customHeight="false" outlineLevel="0" collapsed="false">
      <c r="A331" s="572" t="s">
        <v>1875</v>
      </c>
      <c r="B331" s="573" t="s">
        <v>1876</v>
      </c>
      <c r="C331" s="575"/>
      <c r="D331" s="576"/>
    </row>
    <row r="332" customFormat="false" ht="15" hidden="false" customHeight="false" outlineLevel="0" collapsed="false">
      <c r="A332" s="572" t="s">
        <v>2286</v>
      </c>
      <c r="B332" s="573" t="s">
        <v>2287</v>
      </c>
      <c r="C332" s="575"/>
      <c r="D332" s="576"/>
    </row>
    <row r="333" customFormat="false" ht="15" hidden="false" customHeight="false" outlineLevel="0" collapsed="false">
      <c r="A333" s="574" t="s">
        <v>1310</v>
      </c>
      <c r="B333" s="573" t="s">
        <v>1311</v>
      </c>
      <c r="C333" s="575"/>
      <c r="D333" s="576"/>
    </row>
    <row r="334" customFormat="false" ht="15" hidden="false" customHeight="false" outlineLevel="0" collapsed="false">
      <c r="A334" s="572" t="s">
        <v>1314</v>
      </c>
      <c r="B334" s="573" t="s">
        <v>1315</v>
      </c>
      <c r="C334" s="575"/>
      <c r="D334" s="576"/>
    </row>
    <row r="335" customFormat="false" ht="15" hidden="false" customHeight="false" outlineLevel="0" collapsed="false">
      <c r="A335" s="572" t="s">
        <v>2507</v>
      </c>
      <c r="B335" s="573" t="s">
        <v>2508</v>
      </c>
      <c r="C335" s="575"/>
      <c r="D335" s="576"/>
    </row>
    <row r="336" customFormat="false" ht="15" hidden="false" customHeight="false" outlineLevel="0" collapsed="false">
      <c r="A336" s="572" t="s">
        <v>139</v>
      </c>
      <c r="B336" s="573" t="s">
        <v>140</v>
      </c>
      <c r="C336" s="575"/>
      <c r="D336" s="576"/>
    </row>
    <row r="337" customFormat="false" ht="15" hidden="false" customHeight="false" outlineLevel="0" collapsed="false">
      <c r="A337" s="572" t="s">
        <v>919</v>
      </c>
      <c r="B337" s="573" t="s">
        <v>920</v>
      </c>
      <c r="C337" s="575"/>
      <c r="D337" s="576"/>
    </row>
    <row r="338" customFormat="false" ht="15" hidden="false" customHeight="false" outlineLevel="0" collapsed="false">
      <c r="A338" s="574" t="s">
        <v>142</v>
      </c>
      <c r="B338" s="573" t="s">
        <v>143</v>
      </c>
      <c r="C338" s="575"/>
      <c r="D338" s="576"/>
    </row>
    <row r="339" customFormat="false" ht="15" hidden="false" customHeight="false" outlineLevel="0" collapsed="false">
      <c r="A339" s="572" t="s">
        <v>1316</v>
      </c>
      <c r="B339" s="573" t="s">
        <v>1317</v>
      </c>
      <c r="C339" s="575"/>
      <c r="D339" s="576"/>
    </row>
    <row r="340" customFormat="false" ht="15" hidden="false" customHeight="false" outlineLevel="0" collapsed="false">
      <c r="A340" s="572" t="s">
        <v>2509</v>
      </c>
      <c r="B340" s="573" t="s">
        <v>2510</v>
      </c>
      <c r="C340" s="575"/>
      <c r="D340" s="576"/>
    </row>
    <row r="341" customFormat="false" ht="15" hidden="false" customHeight="false" outlineLevel="0" collapsed="false">
      <c r="A341" s="574" t="s">
        <v>1318</v>
      </c>
      <c r="B341" s="573" t="s">
        <v>1319</v>
      </c>
      <c r="C341" s="575"/>
      <c r="D341" s="576"/>
    </row>
    <row r="342" customFormat="false" ht="15" hidden="false" customHeight="false" outlineLevel="0" collapsed="false">
      <c r="A342" s="572" t="s">
        <v>922</v>
      </c>
      <c r="B342" s="573" t="s">
        <v>923</v>
      </c>
      <c r="C342" s="575"/>
      <c r="D342" s="576"/>
    </row>
    <row r="343" customFormat="false" ht="15" hidden="false" customHeight="false" outlineLevel="0" collapsed="false">
      <c r="A343" s="572" t="s">
        <v>2288</v>
      </c>
      <c r="B343" s="573" t="s">
        <v>2289</v>
      </c>
      <c r="C343" s="575"/>
      <c r="D343" s="576"/>
    </row>
    <row r="344" customFormat="false" ht="15" hidden="false" customHeight="false" outlineLevel="0" collapsed="false">
      <c r="A344" s="572" t="s">
        <v>146</v>
      </c>
      <c r="B344" s="573" t="s">
        <v>147</v>
      </c>
      <c r="C344" s="575"/>
      <c r="D344" s="576"/>
    </row>
    <row r="345" customFormat="false" ht="15" hidden="false" customHeight="false" outlineLevel="0" collapsed="false">
      <c r="A345" s="572" t="s">
        <v>924</v>
      </c>
      <c r="B345" s="573" t="s">
        <v>925</v>
      </c>
      <c r="C345" s="575"/>
      <c r="D345" s="576"/>
    </row>
    <row r="346" customFormat="false" ht="15" hidden="false" customHeight="false" outlineLevel="0" collapsed="false">
      <c r="A346" s="574" t="s">
        <v>1320</v>
      </c>
      <c r="B346" s="573" t="s">
        <v>1321</v>
      </c>
      <c r="C346" s="575"/>
      <c r="D346" s="576"/>
    </row>
    <row r="347" customFormat="false" ht="15" hidden="false" customHeight="false" outlineLevel="0" collapsed="false">
      <c r="A347" s="572" t="s">
        <v>2290</v>
      </c>
      <c r="B347" s="573" t="s">
        <v>2291</v>
      </c>
      <c r="C347" s="575"/>
      <c r="D347" s="576"/>
    </row>
    <row r="348" customFormat="false" ht="15" hidden="false" customHeight="false" outlineLevel="0" collapsed="false">
      <c r="A348" s="574" t="s">
        <v>1324</v>
      </c>
      <c r="B348" s="573" t="s">
        <v>1325</v>
      </c>
      <c r="C348" s="575"/>
      <c r="D348" s="576"/>
    </row>
    <row r="349" customFormat="false" ht="15" hidden="false" customHeight="false" outlineLevel="0" collapsed="false">
      <c r="A349" s="572" t="s">
        <v>927</v>
      </c>
      <c r="B349" s="573" t="s">
        <v>928</v>
      </c>
      <c r="C349" s="575"/>
      <c r="D349" s="576"/>
    </row>
    <row r="350" customFormat="false" ht="15" hidden="false" customHeight="false" outlineLevel="0" collapsed="false">
      <c r="A350" s="572" t="s">
        <v>931</v>
      </c>
      <c r="B350" s="573" t="s">
        <v>932</v>
      </c>
      <c r="C350" s="575"/>
      <c r="D350" s="576"/>
    </row>
    <row r="351" customFormat="false" ht="15" hidden="false" customHeight="false" outlineLevel="0" collapsed="false">
      <c r="A351" s="572" t="s">
        <v>935</v>
      </c>
      <c r="B351" s="573" t="s">
        <v>936</v>
      </c>
      <c r="C351" s="575"/>
      <c r="D351" s="576"/>
    </row>
    <row r="352" customFormat="false" ht="15" hidden="false" customHeight="false" outlineLevel="0" collapsed="false">
      <c r="A352" s="572" t="s">
        <v>938</v>
      </c>
      <c r="B352" s="573" t="s">
        <v>939</v>
      </c>
      <c r="C352" s="575"/>
      <c r="D352" s="576"/>
    </row>
    <row r="353" customFormat="false" ht="15" hidden="false" customHeight="false" outlineLevel="0" collapsed="false">
      <c r="A353" s="572" t="s">
        <v>941</v>
      </c>
      <c r="B353" s="573" t="s">
        <v>942</v>
      </c>
      <c r="C353" s="575"/>
      <c r="D353" s="576"/>
    </row>
    <row r="354" customFormat="false" ht="15" hidden="false" customHeight="false" outlineLevel="0" collapsed="false">
      <c r="A354" s="572" t="s">
        <v>944</v>
      </c>
      <c r="B354" s="573" t="s">
        <v>945</v>
      </c>
      <c r="C354" s="575"/>
      <c r="D354" s="576"/>
    </row>
    <row r="355" customFormat="false" ht="15" hidden="false" customHeight="false" outlineLevel="0" collapsed="false">
      <c r="A355" s="572" t="s">
        <v>947</v>
      </c>
      <c r="B355" s="573" t="s">
        <v>948</v>
      </c>
      <c r="C355" s="575"/>
      <c r="D355" s="576"/>
    </row>
    <row r="356" customFormat="false" ht="15" hidden="false" customHeight="false" outlineLevel="0" collapsed="false">
      <c r="A356" s="574" t="s">
        <v>149</v>
      </c>
      <c r="B356" s="594" t="s">
        <v>150</v>
      </c>
      <c r="C356" s="575"/>
      <c r="D356" s="576"/>
    </row>
    <row r="357" customFormat="false" ht="15" hidden="false" customHeight="false" outlineLevel="0" collapsed="false">
      <c r="A357" s="572" t="s">
        <v>1322</v>
      </c>
      <c r="B357" s="573" t="s">
        <v>1323</v>
      </c>
      <c r="C357" s="575"/>
      <c r="D357" s="576"/>
    </row>
    <row r="358" customFormat="false" ht="15" hidden="false" customHeight="false" outlineLevel="0" collapsed="false">
      <c r="A358" s="572" t="s">
        <v>950</v>
      </c>
      <c r="B358" s="573" t="s">
        <v>951</v>
      </c>
      <c r="C358" s="575"/>
      <c r="D358" s="576"/>
    </row>
    <row r="359" customFormat="false" ht="15" hidden="false" customHeight="false" outlineLevel="0" collapsed="false">
      <c r="A359" s="572" t="s">
        <v>2292</v>
      </c>
      <c r="B359" s="573" t="s">
        <v>2293</v>
      </c>
      <c r="C359" s="575"/>
      <c r="D359" s="576"/>
    </row>
    <row r="360" customFormat="false" ht="15" hidden="false" customHeight="false" outlineLevel="0" collapsed="false">
      <c r="A360" s="572" t="s">
        <v>1326</v>
      </c>
      <c r="B360" s="573" t="s">
        <v>1327</v>
      </c>
      <c r="C360" s="575"/>
      <c r="D360" s="576"/>
    </row>
    <row r="361" customFormat="false" ht="15" hidden="false" customHeight="false" outlineLevel="0" collapsed="false">
      <c r="A361" s="572" t="s">
        <v>1877</v>
      </c>
      <c r="B361" s="573" t="s">
        <v>1878</v>
      </c>
      <c r="C361" s="575"/>
      <c r="D361" s="576"/>
    </row>
    <row r="362" customFormat="false" ht="15" hidden="false" customHeight="false" outlineLevel="0" collapsed="false">
      <c r="A362" s="574" t="s">
        <v>1879</v>
      </c>
      <c r="B362" s="573" t="s">
        <v>1880</v>
      </c>
      <c r="C362" s="575"/>
      <c r="D362" s="576"/>
    </row>
    <row r="363" customFormat="false" ht="15" hidden="false" customHeight="false" outlineLevel="0" collapsed="false">
      <c r="A363" s="574" t="s">
        <v>151</v>
      </c>
      <c r="B363" s="594" t="s">
        <v>152</v>
      </c>
      <c r="C363" s="575"/>
      <c r="D363" s="576"/>
    </row>
    <row r="364" customFormat="false" ht="15" hidden="false" customHeight="false" outlineLevel="0" collapsed="false">
      <c r="A364" s="572" t="s">
        <v>2295</v>
      </c>
      <c r="B364" s="573" t="s">
        <v>2296</v>
      </c>
      <c r="C364" s="575"/>
      <c r="D364" s="576"/>
    </row>
    <row r="365" customFormat="false" ht="15" hidden="false" customHeight="false" outlineLevel="0" collapsed="false">
      <c r="A365" s="572" t="s">
        <v>2298</v>
      </c>
      <c r="B365" s="573" t="s">
        <v>2299</v>
      </c>
      <c r="C365" s="575"/>
      <c r="D365" s="576"/>
    </row>
    <row r="366" customFormat="false" ht="15" hidden="false" customHeight="false" outlineLevel="0" collapsed="false">
      <c r="A366" s="574" t="s">
        <v>1882</v>
      </c>
      <c r="B366" s="573" t="s">
        <v>1883</v>
      </c>
      <c r="C366" s="575"/>
      <c r="D366" s="576"/>
    </row>
    <row r="367" customFormat="false" ht="15" hidden="false" customHeight="false" outlineLevel="0" collapsed="false">
      <c r="A367" s="572" t="s">
        <v>2511</v>
      </c>
      <c r="B367" s="573" t="s">
        <v>2512</v>
      </c>
      <c r="C367" s="575"/>
      <c r="D367" s="576"/>
    </row>
    <row r="368" customFormat="false" ht="15" hidden="false" customHeight="false" outlineLevel="0" collapsed="false">
      <c r="A368" s="572" t="s">
        <v>1884</v>
      </c>
      <c r="B368" s="573" t="s">
        <v>1885</v>
      </c>
      <c r="C368" s="575"/>
      <c r="D368" s="576"/>
    </row>
    <row r="369" customFormat="false" ht="15" hidden="false" customHeight="false" outlineLevel="0" collapsed="false">
      <c r="A369" s="572" t="s">
        <v>2513</v>
      </c>
      <c r="B369" s="573" t="s">
        <v>2514</v>
      </c>
      <c r="C369" s="575"/>
      <c r="D369" s="576"/>
    </row>
    <row r="370" customFormat="false" ht="15" hidden="false" customHeight="false" outlineLevel="0" collapsed="false">
      <c r="A370" s="572" t="s">
        <v>2515</v>
      </c>
      <c r="B370" s="573" t="s">
        <v>2516</v>
      </c>
      <c r="C370" s="575"/>
      <c r="D370" s="576"/>
    </row>
    <row r="371" customFormat="false" ht="15" hidden="false" customHeight="false" outlineLevel="0" collapsed="false">
      <c r="A371" s="572" t="s">
        <v>2518</v>
      </c>
      <c r="B371" s="573" t="s">
        <v>2519</v>
      </c>
      <c r="C371" s="575"/>
      <c r="D371" s="576"/>
    </row>
    <row r="372" customFormat="false" ht="15" hidden="false" customHeight="false" outlineLevel="0" collapsed="false">
      <c r="A372" s="572" t="s">
        <v>1886</v>
      </c>
      <c r="B372" s="573" t="s">
        <v>1887</v>
      </c>
      <c r="C372" s="575"/>
      <c r="D372" s="576"/>
    </row>
    <row r="373" customFormat="false" ht="15" hidden="false" customHeight="false" outlineLevel="0" collapsed="false">
      <c r="A373" s="572" t="s">
        <v>1170</v>
      </c>
      <c r="B373" s="573" t="s">
        <v>1171</v>
      </c>
      <c r="C373" s="575"/>
      <c r="D373" s="576"/>
    </row>
    <row r="374" customFormat="false" ht="15" hidden="false" customHeight="false" outlineLevel="0" collapsed="false">
      <c r="A374" s="572" t="s">
        <v>1172</v>
      </c>
      <c r="B374" s="573" t="s">
        <v>1173</v>
      </c>
      <c r="C374" s="575"/>
      <c r="D374" s="576"/>
    </row>
    <row r="375" customFormat="false" ht="15" hidden="false" customHeight="false" outlineLevel="0" collapsed="false">
      <c r="A375" s="572" t="s">
        <v>1174</v>
      </c>
      <c r="B375" s="573" t="s">
        <v>1175</v>
      </c>
      <c r="C375" s="575"/>
      <c r="D375" s="576"/>
    </row>
    <row r="376" customFormat="false" ht="15" hidden="false" customHeight="false" outlineLevel="0" collapsed="false">
      <c r="A376" s="572" t="s">
        <v>1176</v>
      </c>
      <c r="B376" s="573" t="s">
        <v>1177</v>
      </c>
      <c r="C376" s="575"/>
      <c r="D376" s="576"/>
    </row>
    <row r="377" customFormat="false" ht="15" hidden="false" customHeight="false" outlineLevel="0" collapsed="false">
      <c r="A377" s="572" t="s">
        <v>1179</v>
      </c>
      <c r="B377" s="573" t="s">
        <v>1180</v>
      </c>
      <c r="C377" s="575"/>
      <c r="D377" s="576"/>
    </row>
    <row r="378" customFormat="false" ht="15" hidden="false" customHeight="false" outlineLevel="0" collapsed="false">
      <c r="A378" s="572" t="s">
        <v>1181</v>
      </c>
      <c r="B378" s="573" t="s">
        <v>1182</v>
      </c>
      <c r="C378" s="575"/>
      <c r="D378" s="576"/>
    </row>
    <row r="379" customFormat="false" ht="15" hidden="false" customHeight="false" outlineLevel="0" collapsed="false">
      <c r="A379" s="572" t="s">
        <v>1183</v>
      </c>
      <c r="B379" s="573" t="s">
        <v>1184</v>
      </c>
      <c r="C379" s="575"/>
      <c r="D379" s="576"/>
    </row>
    <row r="380" customFormat="false" ht="15" hidden="false" customHeight="false" outlineLevel="0" collapsed="false">
      <c r="A380" s="572" t="s">
        <v>1185</v>
      </c>
      <c r="B380" s="573" t="s">
        <v>1186</v>
      </c>
      <c r="C380" s="575"/>
      <c r="D380" s="576"/>
    </row>
    <row r="381" customFormat="false" ht="15" hidden="false" customHeight="false" outlineLevel="0" collapsed="false">
      <c r="A381" s="572" t="s">
        <v>1189</v>
      </c>
      <c r="B381" s="573" t="s">
        <v>1190</v>
      </c>
      <c r="C381" s="575"/>
      <c r="D381" s="576"/>
    </row>
    <row r="382" customFormat="false" ht="15" hidden="false" customHeight="false" outlineLevel="0" collapsed="false">
      <c r="A382" s="572" t="s">
        <v>1193</v>
      </c>
      <c r="B382" s="573" t="s">
        <v>1194</v>
      </c>
      <c r="C382" s="575"/>
      <c r="D382" s="576"/>
    </row>
    <row r="383" customFormat="false" ht="15" hidden="false" customHeight="false" outlineLevel="0" collapsed="false">
      <c r="A383" s="572" t="s">
        <v>1187</v>
      </c>
      <c r="B383" s="573" t="s">
        <v>1188</v>
      </c>
      <c r="C383" s="575"/>
      <c r="D383" s="576"/>
    </row>
    <row r="384" customFormat="false" ht="15" hidden="false" customHeight="false" outlineLevel="0" collapsed="false">
      <c r="A384" s="572" t="s">
        <v>1191</v>
      </c>
      <c r="B384" s="573" t="s">
        <v>1192</v>
      </c>
      <c r="C384" s="575"/>
      <c r="D384" s="576"/>
    </row>
    <row r="385" customFormat="false" ht="15" hidden="false" customHeight="false" outlineLevel="0" collapsed="false">
      <c r="A385" s="572" t="s">
        <v>1195</v>
      </c>
      <c r="B385" s="573" t="s">
        <v>1196</v>
      </c>
      <c r="C385" s="575"/>
      <c r="D385" s="576"/>
    </row>
    <row r="386" customFormat="false" ht="15" hidden="false" customHeight="false" outlineLevel="0" collapsed="false">
      <c r="A386" s="572" t="s">
        <v>384</v>
      </c>
      <c r="B386" s="573" t="s">
        <v>385</v>
      </c>
      <c r="C386" s="575"/>
      <c r="D386" s="576"/>
    </row>
    <row r="387" customFormat="false" ht="15" hidden="false" customHeight="false" outlineLevel="0" collapsed="false">
      <c r="A387" s="572" t="s">
        <v>394</v>
      </c>
      <c r="B387" s="594" t="s">
        <v>395</v>
      </c>
      <c r="C387" s="575"/>
      <c r="D387" s="576"/>
    </row>
    <row r="388" customFormat="false" ht="15" hidden="false" customHeight="false" outlineLevel="0" collapsed="false">
      <c r="A388" s="574" t="s">
        <v>402</v>
      </c>
      <c r="B388" s="573" t="s">
        <v>403</v>
      </c>
      <c r="C388" s="575"/>
      <c r="D388" s="576"/>
    </row>
    <row r="389" customFormat="false" ht="15" hidden="false" customHeight="false" outlineLevel="0" collapsed="false">
      <c r="A389" s="572" t="s">
        <v>411</v>
      </c>
      <c r="B389" s="573" t="s">
        <v>412</v>
      </c>
      <c r="C389" s="575"/>
      <c r="D389" s="576"/>
    </row>
    <row r="390" customFormat="false" ht="15" hidden="false" customHeight="false" outlineLevel="0" collapsed="false">
      <c r="A390" s="572" t="s">
        <v>421</v>
      </c>
      <c r="B390" s="573" t="s">
        <v>422</v>
      </c>
      <c r="C390" s="575"/>
      <c r="D390" s="576"/>
    </row>
    <row r="391" customFormat="false" ht="15" hidden="false" customHeight="false" outlineLevel="0" collapsed="false">
      <c r="A391" s="572" t="s">
        <v>434</v>
      </c>
      <c r="B391" s="573" t="s">
        <v>435</v>
      </c>
      <c r="C391" s="575"/>
      <c r="D391" s="576"/>
    </row>
    <row r="392" customFormat="false" ht="15" hidden="false" customHeight="false" outlineLevel="0" collapsed="false">
      <c r="A392" s="572" t="s">
        <v>431</v>
      </c>
      <c r="B392" s="573" t="s">
        <v>432</v>
      </c>
      <c r="C392" s="575"/>
      <c r="D392" s="576"/>
    </row>
    <row r="393" customFormat="false" ht="15" hidden="false" customHeight="false" outlineLevel="0" collapsed="false">
      <c r="A393" s="572" t="s">
        <v>2300</v>
      </c>
      <c r="B393" s="573" t="s">
        <v>2301</v>
      </c>
      <c r="C393" s="575"/>
      <c r="D393" s="576"/>
    </row>
    <row r="394" customFormat="false" ht="15" hidden="false" customHeight="false" outlineLevel="0" collapsed="false">
      <c r="A394" s="572" t="s">
        <v>2303</v>
      </c>
      <c r="B394" s="573" t="s">
        <v>2304</v>
      </c>
      <c r="C394" s="575"/>
      <c r="D394" s="576"/>
    </row>
    <row r="395" customFormat="false" ht="15" hidden="false" customHeight="false" outlineLevel="0" collapsed="false">
      <c r="A395" s="572" t="s">
        <v>2305</v>
      </c>
      <c r="B395" s="573" t="s">
        <v>2306</v>
      </c>
      <c r="C395" s="575"/>
      <c r="D395" s="576"/>
    </row>
    <row r="396" customFormat="false" ht="15" hidden="false" customHeight="false" outlineLevel="0" collapsed="false">
      <c r="A396" s="572" t="s">
        <v>2307</v>
      </c>
      <c r="B396" s="573" t="s">
        <v>2308</v>
      </c>
      <c r="C396" s="575"/>
      <c r="D396" s="576"/>
    </row>
    <row r="397" customFormat="false" ht="15" hidden="false" customHeight="false" outlineLevel="0" collapsed="false">
      <c r="A397" s="572" t="s">
        <v>2521</v>
      </c>
      <c r="B397" s="573" t="s">
        <v>2522</v>
      </c>
      <c r="C397" s="575"/>
      <c r="D397" s="576"/>
    </row>
    <row r="398" customFormat="false" ht="15" hidden="false" customHeight="false" outlineLevel="0" collapsed="false">
      <c r="A398" s="572" t="s">
        <v>2309</v>
      </c>
      <c r="B398" s="573" t="s">
        <v>2310</v>
      </c>
      <c r="C398" s="575"/>
      <c r="D398" s="576"/>
    </row>
    <row r="399" customFormat="false" ht="15" hidden="false" customHeight="false" outlineLevel="0" collapsed="false">
      <c r="A399" s="574" t="s">
        <v>1328</v>
      </c>
      <c r="B399" s="573" t="s">
        <v>1329</v>
      </c>
      <c r="C399" s="575"/>
      <c r="D399" s="576"/>
    </row>
    <row r="400" customFormat="false" ht="15" hidden="false" customHeight="false" outlineLevel="0" collapsed="false">
      <c r="A400" s="572" t="s">
        <v>1889</v>
      </c>
      <c r="B400" s="573" t="s">
        <v>1890</v>
      </c>
      <c r="C400" s="575"/>
      <c r="D400" s="576"/>
    </row>
    <row r="401" customFormat="false" ht="15" hidden="false" customHeight="false" outlineLevel="0" collapsed="false">
      <c r="A401" s="572" t="s">
        <v>1891</v>
      </c>
      <c r="B401" s="573" t="s">
        <v>1892</v>
      </c>
      <c r="C401" s="575"/>
      <c r="D401" s="576"/>
    </row>
    <row r="402" customFormat="false" ht="15" hidden="false" customHeight="false" outlineLevel="0" collapsed="false">
      <c r="A402" s="572" t="s">
        <v>1893</v>
      </c>
      <c r="B402" s="573" t="s">
        <v>1894</v>
      </c>
      <c r="C402" s="575"/>
      <c r="D402" s="576"/>
    </row>
    <row r="403" customFormat="false" ht="15" hidden="false" customHeight="false" outlineLevel="0" collapsed="false">
      <c r="A403" s="572" t="s">
        <v>2311</v>
      </c>
      <c r="B403" s="573" t="s">
        <v>2312</v>
      </c>
      <c r="C403" s="575"/>
      <c r="D403" s="576"/>
    </row>
    <row r="404" customFormat="false" ht="15" hidden="false" customHeight="false" outlineLevel="0" collapsed="false">
      <c r="A404" s="572" t="s">
        <v>1895</v>
      </c>
      <c r="B404" s="573" t="s">
        <v>1896</v>
      </c>
      <c r="C404" s="575"/>
      <c r="D404" s="576"/>
    </row>
    <row r="405" customFormat="false" ht="15" hidden="false" customHeight="false" outlineLevel="0" collapsed="false">
      <c r="A405" s="572" t="s">
        <v>1897</v>
      </c>
      <c r="B405" s="573" t="s">
        <v>1898</v>
      </c>
      <c r="C405" s="575"/>
      <c r="D405" s="576"/>
    </row>
    <row r="406" customFormat="false" ht="15" hidden="false" customHeight="false" outlineLevel="0" collapsed="false">
      <c r="A406" s="572" t="s">
        <v>1899</v>
      </c>
      <c r="B406" s="573" t="s">
        <v>1900</v>
      </c>
      <c r="C406" s="575"/>
      <c r="D406" s="576"/>
    </row>
    <row r="407" customFormat="false" ht="15" hidden="false" customHeight="false" outlineLevel="0" collapsed="false">
      <c r="A407" s="574" t="s">
        <v>1901</v>
      </c>
      <c r="B407" s="573" t="s">
        <v>1902</v>
      </c>
      <c r="C407" s="575"/>
      <c r="D407" s="576"/>
    </row>
    <row r="408" customFormat="false" ht="15" hidden="false" customHeight="false" outlineLevel="0" collapsed="false">
      <c r="A408" s="572" t="s">
        <v>1330</v>
      </c>
      <c r="B408" s="573" t="s">
        <v>1331</v>
      </c>
      <c r="C408" s="575"/>
      <c r="D408" s="576"/>
    </row>
    <row r="409" customFormat="false" ht="15" hidden="false" customHeight="false" outlineLevel="0" collapsed="false">
      <c r="A409" s="572" t="s">
        <v>2314</v>
      </c>
      <c r="B409" s="573" t="s">
        <v>2315</v>
      </c>
      <c r="C409" s="575"/>
      <c r="D409" s="576"/>
    </row>
    <row r="410" customFormat="false" ht="15" hidden="false" customHeight="false" outlineLevel="0" collapsed="false">
      <c r="A410" s="572" t="s">
        <v>2316</v>
      </c>
      <c r="B410" s="573" t="s">
        <v>2317</v>
      </c>
      <c r="C410" s="575"/>
      <c r="D410" s="576"/>
    </row>
    <row r="411" customFormat="false" ht="15" hidden="false" customHeight="false" outlineLevel="0" collapsed="false">
      <c r="A411" s="574" t="s">
        <v>154</v>
      </c>
      <c r="B411" s="594" t="s">
        <v>155</v>
      </c>
      <c r="C411" s="575"/>
      <c r="D411" s="576"/>
    </row>
    <row r="412" customFormat="false" ht="15" hidden="false" customHeight="false" outlineLevel="0" collapsed="false">
      <c r="A412" s="572" t="s">
        <v>2318</v>
      </c>
      <c r="B412" s="573" t="s">
        <v>2319</v>
      </c>
      <c r="C412" s="575"/>
      <c r="D412" s="576"/>
    </row>
    <row r="413" customFormat="false" ht="15" hidden="false" customHeight="false" outlineLevel="0" collapsed="false">
      <c r="A413" s="572" t="s">
        <v>444</v>
      </c>
      <c r="B413" s="573" t="s">
        <v>445</v>
      </c>
      <c r="C413" s="575"/>
      <c r="D413" s="576"/>
    </row>
    <row r="414" customFormat="false" ht="15" hidden="false" customHeight="false" outlineLevel="0" collapsed="false">
      <c r="A414" s="572" t="s">
        <v>1333</v>
      </c>
      <c r="B414" s="573" t="s">
        <v>1334</v>
      </c>
      <c r="C414" s="575"/>
      <c r="D414" s="576"/>
    </row>
    <row r="415" customFormat="false" ht="15" hidden="false" customHeight="false" outlineLevel="0" collapsed="false">
      <c r="A415" s="574" t="s">
        <v>1335</v>
      </c>
      <c r="B415" s="573" t="s">
        <v>1336</v>
      </c>
      <c r="C415" s="575"/>
      <c r="D415" s="576"/>
    </row>
    <row r="416" customFormat="false" ht="15" hidden="false" customHeight="false" outlineLevel="0" collapsed="false">
      <c r="A416" s="574" t="s">
        <v>1337</v>
      </c>
      <c r="B416" s="573" t="s">
        <v>1338</v>
      </c>
      <c r="C416" s="575"/>
      <c r="D416" s="576"/>
    </row>
    <row r="417" customFormat="false" ht="15" hidden="false" customHeight="false" outlineLevel="0" collapsed="false">
      <c r="A417" s="572" t="s">
        <v>1339</v>
      </c>
      <c r="B417" s="573" t="s">
        <v>1340</v>
      </c>
      <c r="C417" s="575"/>
      <c r="D417" s="576"/>
    </row>
    <row r="418" customFormat="false" ht="15" hidden="false" customHeight="false" outlineLevel="0" collapsed="false">
      <c r="A418" s="572" t="s">
        <v>1342</v>
      </c>
      <c r="B418" s="573" t="s">
        <v>1343</v>
      </c>
      <c r="C418" s="575"/>
      <c r="D418" s="576"/>
    </row>
    <row r="419" customFormat="false" ht="15" hidden="false" customHeight="false" outlineLevel="0" collapsed="false">
      <c r="A419" s="574" t="s">
        <v>1344</v>
      </c>
      <c r="B419" s="573" t="s">
        <v>1345</v>
      </c>
      <c r="C419" s="575"/>
      <c r="D419" s="576"/>
    </row>
    <row r="420" customFormat="false" ht="15" hidden="false" customHeight="false" outlineLevel="0" collapsed="false">
      <c r="A420" s="572" t="s">
        <v>1346</v>
      </c>
      <c r="B420" s="573" t="s">
        <v>1347</v>
      </c>
      <c r="C420" s="575"/>
      <c r="D420" s="576"/>
    </row>
    <row r="421" customFormat="false" ht="15" hidden="false" customHeight="false" outlineLevel="0" collapsed="false">
      <c r="A421" s="572" t="s">
        <v>44</v>
      </c>
      <c r="B421" s="573" t="s">
        <v>2736</v>
      </c>
      <c r="C421" s="575"/>
      <c r="D421" s="576"/>
    </row>
    <row r="422" customFormat="false" ht="15" hidden="false" customHeight="false" outlineLevel="0" collapsed="false">
      <c r="A422" s="572" t="s">
        <v>2524</v>
      </c>
      <c r="B422" s="573" t="s">
        <v>2525</v>
      </c>
      <c r="C422" s="575"/>
      <c r="D422" s="576"/>
    </row>
    <row r="423" customFormat="false" ht="15" hidden="false" customHeight="false" outlineLevel="0" collapsed="false">
      <c r="A423" s="572" t="s">
        <v>1904</v>
      </c>
      <c r="B423" s="573" t="s">
        <v>1905</v>
      </c>
      <c r="C423" s="575"/>
      <c r="D423" s="576"/>
    </row>
    <row r="424" customFormat="false" ht="15" hidden="false" customHeight="false" outlineLevel="0" collapsed="false">
      <c r="A424" s="572" t="s">
        <v>2321</v>
      </c>
      <c r="B424" s="573" t="s">
        <v>2322</v>
      </c>
      <c r="C424" s="575"/>
      <c r="D424" s="576"/>
    </row>
    <row r="425" customFormat="false" ht="15" hidden="false" customHeight="false" outlineLevel="0" collapsed="false">
      <c r="A425" s="572" t="s">
        <v>2323</v>
      </c>
      <c r="B425" s="573" t="s">
        <v>2324</v>
      </c>
      <c r="C425" s="575"/>
      <c r="D425" s="576"/>
    </row>
    <row r="426" customFormat="false" ht="15" hidden="false" customHeight="false" outlineLevel="0" collapsed="false">
      <c r="A426" s="572" t="s">
        <v>2325</v>
      </c>
      <c r="B426" s="573" t="s">
        <v>2326</v>
      </c>
      <c r="C426" s="575"/>
      <c r="D426" s="576"/>
    </row>
    <row r="427" customFormat="false" ht="15" hidden="false" customHeight="false" outlineLevel="0" collapsed="false">
      <c r="A427" s="572" t="s">
        <v>2327</v>
      </c>
      <c r="B427" s="573" t="s">
        <v>2328</v>
      </c>
      <c r="C427" s="575"/>
      <c r="D427" s="576"/>
    </row>
    <row r="428" customFormat="false" ht="15" hidden="false" customHeight="false" outlineLevel="0" collapsed="false">
      <c r="A428" s="574" t="s">
        <v>1349</v>
      </c>
      <c r="B428" s="573" t="s">
        <v>1350</v>
      </c>
      <c r="C428" s="575"/>
      <c r="D428" s="576"/>
    </row>
    <row r="429" customFormat="false" ht="15" hidden="false" customHeight="false" outlineLevel="0" collapsed="false">
      <c r="A429" s="572" t="s">
        <v>1352</v>
      </c>
      <c r="B429" s="573" t="s">
        <v>1353</v>
      </c>
      <c r="C429" s="575"/>
      <c r="D429" s="576"/>
    </row>
    <row r="430" customFormat="false" ht="15" hidden="false" customHeight="false" outlineLevel="0" collapsed="false">
      <c r="A430" s="572" t="s">
        <v>2329</v>
      </c>
      <c r="B430" s="573" t="s">
        <v>2330</v>
      </c>
      <c r="C430" s="575"/>
      <c r="D430" s="576"/>
    </row>
    <row r="431" customFormat="false" ht="15" hidden="false" customHeight="false" outlineLevel="0" collapsed="false">
      <c r="A431" s="572" t="s">
        <v>1906</v>
      </c>
      <c r="B431" s="573" t="s">
        <v>1907</v>
      </c>
      <c r="C431" s="575"/>
      <c r="D431" s="576"/>
    </row>
    <row r="432" customFormat="false" ht="15" hidden="false" customHeight="false" outlineLevel="0" collapsed="false">
      <c r="A432" s="572" t="s">
        <v>1908</v>
      </c>
      <c r="B432" s="573" t="s">
        <v>1909</v>
      </c>
      <c r="C432" s="575"/>
      <c r="D432" s="576"/>
    </row>
    <row r="433" customFormat="false" ht="15" hidden="false" customHeight="false" outlineLevel="0" collapsed="false">
      <c r="A433" s="572" t="s">
        <v>1911</v>
      </c>
      <c r="B433" s="573" t="s">
        <v>1912</v>
      </c>
      <c r="C433" s="575"/>
      <c r="D433" s="576"/>
    </row>
    <row r="434" customFormat="false" ht="15" hidden="false" customHeight="false" outlineLevel="0" collapsed="false">
      <c r="A434" s="572" t="s">
        <v>448</v>
      </c>
      <c r="B434" s="573" t="s">
        <v>449</v>
      </c>
      <c r="C434" s="575"/>
      <c r="D434" s="576"/>
    </row>
    <row r="435" customFormat="false" ht="15" hidden="false" customHeight="false" outlineLevel="0" collapsed="false">
      <c r="A435" s="574" t="s">
        <v>1354</v>
      </c>
      <c r="B435" s="573" t="s">
        <v>1355</v>
      </c>
      <c r="C435" s="575"/>
      <c r="D435" s="576"/>
    </row>
    <row r="436" customFormat="false" ht="15" hidden="false" customHeight="false" outlineLevel="0" collapsed="false">
      <c r="A436" s="574" t="s">
        <v>1913</v>
      </c>
      <c r="B436" s="573" t="s">
        <v>1914</v>
      </c>
      <c r="C436" s="575"/>
      <c r="D436" s="576"/>
    </row>
    <row r="437" customFormat="false" ht="15" hidden="false" customHeight="false" outlineLevel="0" collapsed="false">
      <c r="A437" s="574" t="s">
        <v>158</v>
      </c>
      <c r="B437" s="573" t="s">
        <v>159</v>
      </c>
      <c r="C437" s="575"/>
      <c r="D437" s="576"/>
    </row>
    <row r="438" customFormat="false" ht="15" hidden="false" customHeight="false" outlineLevel="0" collapsed="false">
      <c r="A438" s="572" t="s">
        <v>2332</v>
      </c>
      <c r="B438" s="573" t="s">
        <v>2333</v>
      </c>
      <c r="C438" s="575"/>
      <c r="D438" s="576"/>
    </row>
    <row r="439" customFormat="false" ht="15" hidden="false" customHeight="false" outlineLevel="0" collapsed="false">
      <c r="A439" s="572" t="s">
        <v>1915</v>
      </c>
      <c r="B439" s="573" t="s">
        <v>1916</v>
      </c>
      <c r="C439" s="575"/>
      <c r="D439" s="576"/>
    </row>
    <row r="440" customFormat="false" ht="15" hidden="false" customHeight="false" outlineLevel="0" collapsed="false">
      <c r="A440" s="572" t="s">
        <v>1917</v>
      </c>
      <c r="B440" s="573" t="s">
        <v>1918</v>
      </c>
      <c r="C440" s="575"/>
      <c r="D440" s="576"/>
    </row>
    <row r="441" customFormat="false" ht="15" hidden="false" customHeight="false" outlineLevel="0" collapsed="false">
      <c r="A441" s="572" t="s">
        <v>1919</v>
      </c>
      <c r="B441" s="573" t="s">
        <v>1920</v>
      </c>
      <c r="C441" s="575"/>
      <c r="D441" s="576"/>
    </row>
    <row r="442" customFormat="false" ht="15" hidden="false" customHeight="false" outlineLevel="0" collapsed="false">
      <c r="A442" s="572" t="s">
        <v>1921</v>
      </c>
      <c r="B442" s="573" t="s">
        <v>1922</v>
      </c>
      <c r="C442" s="575"/>
      <c r="D442" s="576"/>
    </row>
    <row r="443" customFormat="false" ht="15" hidden="false" customHeight="false" outlineLevel="0" collapsed="false">
      <c r="A443" s="572" t="s">
        <v>1923</v>
      </c>
      <c r="B443" s="573" t="s">
        <v>1924</v>
      </c>
      <c r="C443" s="575"/>
      <c r="D443" s="576"/>
    </row>
    <row r="444" customFormat="false" ht="15" hidden="false" customHeight="false" outlineLevel="0" collapsed="false">
      <c r="A444" s="572" t="s">
        <v>1928</v>
      </c>
      <c r="B444" s="573" t="s">
        <v>1929</v>
      </c>
      <c r="C444" s="575"/>
      <c r="D444" s="576"/>
    </row>
    <row r="445" customFormat="false" ht="15" hidden="false" customHeight="false" outlineLevel="0" collapsed="false">
      <c r="A445" s="572" t="s">
        <v>1930</v>
      </c>
      <c r="B445" s="573" t="s">
        <v>1931</v>
      </c>
      <c r="C445" s="575"/>
      <c r="D445" s="576"/>
    </row>
    <row r="446" customFormat="false" ht="15" hidden="false" customHeight="false" outlineLevel="0" collapsed="false">
      <c r="A446" s="572" t="s">
        <v>1925</v>
      </c>
      <c r="B446" s="573" t="s">
        <v>1926</v>
      </c>
      <c r="C446" s="575"/>
      <c r="D446" s="576"/>
    </row>
    <row r="447" customFormat="false" ht="15" hidden="false" customHeight="false" outlineLevel="0" collapsed="false">
      <c r="A447" s="572" t="s">
        <v>1932</v>
      </c>
      <c r="B447" s="573" t="s">
        <v>1933</v>
      </c>
      <c r="C447" s="575"/>
      <c r="D447" s="576"/>
    </row>
    <row r="448" customFormat="false" ht="15" hidden="false" customHeight="false" outlineLevel="0" collapsed="false">
      <c r="A448" s="572" t="s">
        <v>1934</v>
      </c>
      <c r="B448" s="573" t="s">
        <v>1935</v>
      </c>
      <c r="C448" s="575"/>
      <c r="D448" s="576"/>
    </row>
    <row r="449" customFormat="false" ht="15" hidden="false" customHeight="false" outlineLevel="0" collapsed="false">
      <c r="A449" s="572" t="s">
        <v>458</v>
      </c>
      <c r="B449" s="573" t="s">
        <v>459</v>
      </c>
      <c r="C449" s="575"/>
      <c r="D449" s="576"/>
    </row>
    <row r="450" customFormat="false" ht="15" hidden="false" customHeight="false" outlineLevel="0" collapsed="false">
      <c r="A450" s="572" t="s">
        <v>461</v>
      </c>
      <c r="B450" s="573" t="s">
        <v>462</v>
      </c>
      <c r="C450" s="575"/>
      <c r="D450" s="576"/>
    </row>
    <row r="451" customFormat="false" ht="15" hidden="false" customHeight="false" outlineLevel="0" collapsed="false">
      <c r="A451" s="572" t="s">
        <v>466</v>
      </c>
      <c r="B451" s="573" t="s">
        <v>467</v>
      </c>
      <c r="C451" s="575"/>
      <c r="D451" s="576"/>
    </row>
    <row r="452" customFormat="false" ht="15" hidden="false" customHeight="false" outlineLevel="0" collapsed="false">
      <c r="A452" s="574" t="s">
        <v>468</v>
      </c>
      <c r="B452" s="573" t="s">
        <v>469</v>
      </c>
      <c r="C452" s="575"/>
      <c r="D452" s="576"/>
    </row>
    <row r="453" customFormat="false" ht="15" hidden="false" customHeight="false" outlineLevel="0" collapsed="false">
      <c r="A453" s="574" t="s">
        <v>477</v>
      </c>
      <c r="B453" s="573" t="s">
        <v>2737</v>
      </c>
      <c r="C453" s="575"/>
      <c r="D453" s="576"/>
    </row>
    <row r="454" customFormat="false" ht="15" hidden="false" customHeight="false" outlineLevel="0" collapsed="false">
      <c r="A454" s="572" t="s">
        <v>485</v>
      </c>
      <c r="B454" s="573" t="s">
        <v>486</v>
      </c>
      <c r="C454" s="575"/>
      <c r="D454" s="576"/>
    </row>
    <row r="455" customFormat="false" ht="15" hidden="false" customHeight="false" outlineLevel="0" collapsed="false">
      <c r="A455" s="572" t="s">
        <v>483</v>
      </c>
      <c r="B455" s="573" t="s">
        <v>484</v>
      </c>
      <c r="C455" s="575"/>
      <c r="D455" s="576"/>
    </row>
    <row r="456" customFormat="false" ht="15" hidden="false" customHeight="false" outlineLevel="0" collapsed="false">
      <c r="A456" s="572" t="s">
        <v>1358</v>
      </c>
      <c r="B456" s="573" t="s">
        <v>1359</v>
      </c>
      <c r="C456" s="575"/>
      <c r="D456" s="576"/>
    </row>
    <row r="457" customFormat="false" ht="15" hidden="false" customHeight="false" outlineLevel="0" collapsed="false">
      <c r="A457" s="572" t="s">
        <v>1360</v>
      </c>
      <c r="B457" s="573" t="s">
        <v>1361</v>
      </c>
      <c r="C457" s="575"/>
      <c r="D457" s="576"/>
    </row>
    <row r="458" customFormat="false" ht="15" hidden="false" customHeight="false" outlineLevel="0" collapsed="false">
      <c r="A458" s="572" t="s">
        <v>1362</v>
      </c>
      <c r="B458" s="573" t="s">
        <v>1363</v>
      </c>
      <c r="C458" s="575"/>
      <c r="D458" s="576"/>
    </row>
    <row r="459" customFormat="false" ht="15" hidden="false" customHeight="false" outlineLevel="0" collapsed="false">
      <c r="A459" s="572" t="s">
        <v>1364</v>
      </c>
      <c r="B459" s="573" t="s">
        <v>1365</v>
      </c>
      <c r="C459" s="575"/>
      <c r="D459" s="576"/>
    </row>
    <row r="460" customFormat="false" ht="15" hidden="false" customHeight="false" outlineLevel="0" collapsed="false">
      <c r="A460" s="574" t="s">
        <v>160</v>
      </c>
      <c r="B460" s="573" t="s">
        <v>161</v>
      </c>
      <c r="C460" s="575"/>
      <c r="D460" s="576"/>
    </row>
    <row r="461" customFormat="false" ht="15" hidden="false" customHeight="false" outlineLevel="0" collapsed="false">
      <c r="A461" s="574" t="s">
        <v>1936</v>
      </c>
      <c r="B461" s="573" t="s">
        <v>1937</v>
      </c>
      <c r="C461" s="575"/>
      <c r="D461" s="576"/>
    </row>
    <row r="462" customFormat="false" ht="15" hidden="false" customHeight="false" outlineLevel="0" collapsed="false">
      <c r="A462" s="572" t="s">
        <v>1938</v>
      </c>
      <c r="B462" s="573" t="s">
        <v>1939</v>
      </c>
      <c r="C462" s="575"/>
      <c r="D462" s="576"/>
    </row>
    <row r="463" customFormat="false" ht="15" hidden="false" customHeight="false" outlineLevel="0" collapsed="false">
      <c r="A463" s="572" t="s">
        <v>1940</v>
      </c>
      <c r="B463" s="573" t="s">
        <v>1941</v>
      </c>
      <c r="C463" s="575"/>
      <c r="D463" s="576"/>
    </row>
    <row r="464" customFormat="false" ht="15" hidden="false" customHeight="false" outlineLevel="0" collapsed="false">
      <c r="A464" s="572" t="s">
        <v>1943</v>
      </c>
      <c r="B464" s="573" t="s">
        <v>1944</v>
      </c>
      <c r="C464" s="575"/>
      <c r="D464" s="576"/>
    </row>
    <row r="465" customFormat="false" ht="15" hidden="false" customHeight="false" outlineLevel="0" collapsed="false">
      <c r="A465" s="572" t="s">
        <v>1945</v>
      </c>
      <c r="B465" s="573" t="s">
        <v>1946</v>
      </c>
      <c r="C465" s="575"/>
      <c r="D465" s="576"/>
    </row>
    <row r="466" customFormat="false" ht="15" hidden="false" customHeight="false" outlineLevel="0" collapsed="false">
      <c r="A466" s="572" t="s">
        <v>1948</v>
      </c>
      <c r="B466" s="573" t="s">
        <v>1949</v>
      </c>
      <c r="C466" s="575"/>
      <c r="D466" s="576"/>
    </row>
    <row r="467" customFormat="false" ht="15" hidden="false" customHeight="false" outlineLevel="0" collapsed="false">
      <c r="A467" s="574" t="s">
        <v>162</v>
      </c>
      <c r="B467" s="573" t="s">
        <v>163</v>
      </c>
      <c r="C467" s="575"/>
      <c r="D467" s="576"/>
    </row>
    <row r="468" customFormat="false" ht="15" hidden="false" customHeight="false" outlineLevel="0" collapsed="false">
      <c r="A468" s="574" t="s">
        <v>1950</v>
      </c>
      <c r="B468" s="573" t="s">
        <v>1951</v>
      </c>
      <c r="C468" s="575"/>
      <c r="D468" s="576"/>
    </row>
    <row r="469" customFormat="false" ht="15" hidden="false" customHeight="false" outlineLevel="0" collapsed="false">
      <c r="A469" s="574" t="s">
        <v>175</v>
      </c>
      <c r="B469" s="573" t="s">
        <v>176</v>
      </c>
      <c r="C469" s="575"/>
      <c r="D469" s="576"/>
    </row>
    <row r="470" customFormat="false" ht="15" hidden="false" customHeight="false" outlineLevel="0" collapsed="false">
      <c r="A470" s="572" t="s">
        <v>2334</v>
      </c>
      <c r="B470" s="573" t="s">
        <v>2335</v>
      </c>
      <c r="C470" s="575"/>
      <c r="D470" s="576"/>
    </row>
    <row r="471" customFormat="false" ht="15" hidden="false" customHeight="false" outlineLevel="0" collapsed="false">
      <c r="A471" s="572" t="s">
        <v>169</v>
      </c>
      <c r="B471" s="573" t="s">
        <v>170</v>
      </c>
      <c r="C471" s="575"/>
      <c r="D471" s="576"/>
    </row>
    <row r="472" customFormat="false" ht="15" hidden="false" customHeight="false" outlineLevel="0" collapsed="false">
      <c r="A472" s="572" t="s">
        <v>173</v>
      </c>
      <c r="B472" s="573" t="s">
        <v>174</v>
      </c>
      <c r="C472" s="575"/>
      <c r="D472" s="576"/>
    </row>
    <row r="473" customFormat="false" ht="15" hidden="false" customHeight="false" outlineLevel="0" collapsed="false">
      <c r="A473" s="572" t="s">
        <v>166</v>
      </c>
      <c r="B473" s="573" t="s">
        <v>167</v>
      </c>
      <c r="C473" s="575"/>
      <c r="D473" s="576"/>
    </row>
    <row r="474" customFormat="false" ht="15" hidden="false" customHeight="false" outlineLevel="0" collapsed="false">
      <c r="A474" s="572" t="s">
        <v>954</v>
      </c>
      <c r="B474" s="573" t="s">
        <v>955</v>
      </c>
      <c r="C474" s="575"/>
      <c r="D474" s="576"/>
    </row>
    <row r="475" customFormat="false" ht="15" hidden="false" customHeight="false" outlineLevel="0" collapsed="false">
      <c r="A475" s="572" t="s">
        <v>957</v>
      </c>
      <c r="B475" s="573" t="s">
        <v>958</v>
      </c>
      <c r="C475" s="575"/>
      <c r="D475" s="576"/>
    </row>
    <row r="476" customFormat="false" ht="15" hidden="false" customHeight="false" outlineLevel="0" collapsed="false">
      <c r="A476" s="572" t="s">
        <v>1952</v>
      </c>
      <c r="B476" s="573" t="s">
        <v>1953</v>
      </c>
      <c r="C476" s="575"/>
      <c r="D476" s="576"/>
    </row>
    <row r="477" customFormat="false" ht="15" hidden="false" customHeight="false" outlineLevel="0" collapsed="false">
      <c r="A477" s="572" t="s">
        <v>2526</v>
      </c>
      <c r="B477" s="573" t="s">
        <v>2527</v>
      </c>
      <c r="C477" s="575"/>
      <c r="D477" s="576"/>
    </row>
    <row r="478" customFormat="false" ht="15" hidden="false" customHeight="false" outlineLevel="0" collapsed="false">
      <c r="A478" s="572" t="s">
        <v>2336</v>
      </c>
      <c r="B478" s="573" t="s">
        <v>2337</v>
      </c>
      <c r="C478" s="575"/>
      <c r="D478" s="576"/>
    </row>
    <row r="479" customFormat="false" ht="15" hidden="false" customHeight="false" outlineLevel="0" collapsed="false">
      <c r="A479" s="572" t="s">
        <v>1957</v>
      </c>
      <c r="B479" s="573" t="s">
        <v>1958</v>
      </c>
      <c r="C479" s="575"/>
      <c r="D479" s="576"/>
    </row>
    <row r="480" customFormat="false" ht="15" hidden="false" customHeight="false" outlineLevel="0" collapsed="false">
      <c r="A480" s="572" t="s">
        <v>1959</v>
      </c>
      <c r="B480" s="573" t="s">
        <v>1960</v>
      </c>
      <c r="C480" s="575"/>
      <c r="D480" s="576"/>
    </row>
    <row r="481" customFormat="false" ht="15" hidden="false" customHeight="false" outlineLevel="0" collapsed="false">
      <c r="A481" s="572" t="s">
        <v>1961</v>
      </c>
      <c r="B481" s="573" t="s">
        <v>1962</v>
      </c>
      <c r="C481" s="575"/>
      <c r="D481" s="576"/>
    </row>
    <row r="482" customFormat="false" ht="15" hidden="false" customHeight="false" outlineLevel="0" collapsed="false">
      <c r="A482" s="574" t="s">
        <v>1954</v>
      </c>
      <c r="B482" s="573" t="s">
        <v>1955</v>
      </c>
      <c r="C482" s="575"/>
      <c r="D482" s="576"/>
    </row>
    <row r="483" customFormat="false" ht="15" hidden="false" customHeight="false" outlineLevel="0" collapsed="false">
      <c r="A483" s="572" t="s">
        <v>1963</v>
      </c>
      <c r="B483" s="573" t="s">
        <v>1964</v>
      </c>
      <c r="C483" s="575"/>
      <c r="D483" s="576"/>
    </row>
    <row r="484" customFormat="false" ht="15" hidden="false" customHeight="false" outlineLevel="0" collapsed="false">
      <c r="A484" s="572" t="s">
        <v>1966</v>
      </c>
      <c r="B484" s="573" t="s">
        <v>1967</v>
      </c>
      <c r="C484" s="575"/>
      <c r="D484" s="576"/>
    </row>
    <row r="485" customFormat="false" ht="15" hidden="false" customHeight="false" outlineLevel="0" collapsed="false">
      <c r="A485" s="574" t="s">
        <v>178</v>
      </c>
      <c r="B485" s="573" t="s">
        <v>179</v>
      </c>
      <c r="C485" s="575"/>
      <c r="D485" s="576"/>
    </row>
    <row r="486" customFormat="false" ht="15" hidden="false" customHeight="false" outlineLevel="0" collapsed="false">
      <c r="A486" s="574" t="s">
        <v>180</v>
      </c>
      <c r="B486" s="573" t="s">
        <v>181</v>
      </c>
      <c r="C486" s="575"/>
      <c r="D486" s="576"/>
    </row>
    <row r="487" customFormat="false" ht="15" hidden="false" customHeight="false" outlineLevel="0" collapsed="false">
      <c r="A487" s="572" t="s">
        <v>1968</v>
      </c>
      <c r="B487" s="573" t="s">
        <v>1969</v>
      </c>
      <c r="C487" s="575"/>
      <c r="D487" s="576"/>
    </row>
    <row r="488" customFormat="false" ht="15" hidden="false" customHeight="false" outlineLevel="0" collapsed="false">
      <c r="A488" s="572" t="s">
        <v>2528</v>
      </c>
      <c r="B488" s="573" t="s">
        <v>2529</v>
      </c>
      <c r="C488" s="575"/>
      <c r="D488" s="576"/>
    </row>
    <row r="489" customFormat="false" ht="15" hidden="false" customHeight="false" outlineLevel="0" collapsed="false">
      <c r="A489" s="572" t="s">
        <v>1973</v>
      </c>
      <c r="B489" s="573" t="s">
        <v>1974</v>
      </c>
      <c r="C489" s="575"/>
      <c r="D489" s="576"/>
    </row>
    <row r="490" customFormat="false" ht="15" hidden="false" customHeight="false" outlineLevel="0" collapsed="false">
      <c r="A490" s="574" t="s">
        <v>1970</v>
      </c>
      <c r="B490" s="573" t="s">
        <v>1971</v>
      </c>
      <c r="C490" s="575"/>
      <c r="D490" s="576"/>
    </row>
    <row r="491" customFormat="false" ht="15" hidden="false" customHeight="false" outlineLevel="0" collapsed="false">
      <c r="A491" s="572" t="s">
        <v>1975</v>
      </c>
      <c r="B491" s="573" t="s">
        <v>1976</v>
      </c>
      <c r="C491" s="575"/>
      <c r="D491" s="576"/>
    </row>
    <row r="492" customFormat="false" ht="15" hidden="false" customHeight="false" outlineLevel="0" collapsed="false">
      <c r="A492" s="572" t="s">
        <v>1978</v>
      </c>
      <c r="B492" s="573" t="s">
        <v>1979</v>
      </c>
      <c r="C492" s="575"/>
      <c r="D492" s="576"/>
    </row>
    <row r="493" customFormat="false" ht="15" hidden="false" customHeight="false" outlineLevel="0" collapsed="false">
      <c r="A493" s="572" t="s">
        <v>1980</v>
      </c>
      <c r="B493" s="573" t="s">
        <v>1981</v>
      </c>
      <c r="C493" s="575"/>
      <c r="D493" s="576"/>
    </row>
    <row r="494" customFormat="false" ht="15" hidden="false" customHeight="false" outlineLevel="0" collapsed="false">
      <c r="A494" s="574" t="s">
        <v>1366</v>
      </c>
      <c r="B494" s="573" t="s">
        <v>1367</v>
      </c>
      <c r="C494" s="575"/>
      <c r="D494" s="576"/>
    </row>
    <row r="495" customFormat="false" ht="15" hidden="false" customHeight="false" outlineLevel="0" collapsed="false">
      <c r="A495" s="572" t="s">
        <v>1982</v>
      </c>
      <c r="B495" s="573" t="s">
        <v>1983</v>
      </c>
      <c r="C495" s="575"/>
      <c r="D495" s="576"/>
    </row>
    <row r="496" customFormat="false" ht="15" hidden="false" customHeight="false" outlineLevel="0" collapsed="false">
      <c r="A496" s="572" t="s">
        <v>1369</v>
      </c>
      <c r="B496" s="573" t="s">
        <v>1370</v>
      </c>
      <c r="C496" s="575"/>
      <c r="D496" s="576"/>
    </row>
    <row r="497" customFormat="false" ht="15" hidden="false" customHeight="false" outlineLevel="0" collapsed="false">
      <c r="A497" s="572" t="s">
        <v>1371</v>
      </c>
      <c r="B497" s="573" t="s">
        <v>1372</v>
      </c>
      <c r="C497" s="575"/>
      <c r="D497" s="576"/>
    </row>
    <row r="498" customFormat="false" ht="15" hidden="false" customHeight="false" outlineLevel="0" collapsed="false">
      <c r="A498" s="574" t="s">
        <v>1375</v>
      </c>
      <c r="B498" s="573" t="s">
        <v>1376</v>
      </c>
      <c r="C498" s="575"/>
      <c r="D498" s="576"/>
    </row>
    <row r="499" customFormat="false" ht="15" hidden="false" customHeight="false" outlineLevel="0" collapsed="false">
      <c r="A499" s="572" t="s">
        <v>1373</v>
      </c>
      <c r="B499" s="573" t="s">
        <v>1374</v>
      </c>
      <c r="C499" s="575"/>
      <c r="D499" s="576"/>
    </row>
    <row r="500" customFormat="false" ht="15" hidden="false" customHeight="false" outlineLevel="0" collapsed="false">
      <c r="A500" s="574" t="s">
        <v>1379</v>
      </c>
      <c r="B500" s="573" t="s">
        <v>1380</v>
      </c>
      <c r="C500" s="575"/>
      <c r="D500" s="576"/>
    </row>
    <row r="501" customFormat="false" ht="15" hidden="false" customHeight="false" outlineLevel="0" collapsed="false">
      <c r="A501" s="572" t="s">
        <v>1377</v>
      </c>
      <c r="B501" s="573" t="s">
        <v>1378</v>
      </c>
      <c r="C501" s="575"/>
      <c r="D501" s="576"/>
    </row>
    <row r="502" customFormat="false" ht="15" hidden="false" customHeight="false" outlineLevel="0" collapsed="false">
      <c r="A502" s="572" t="s">
        <v>2339</v>
      </c>
      <c r="B502" s="573" t="s">
        <v>2340</v>
      </c>
      <c r="C502" s="575"/>
      <c r="D502" s="576"/>
    </row>
    <row r="503" customFormat="false" ht="15" hidden="false" customHeight="false" outlineLevel="0" collapsed="false">
      <c r="A503" s="572" t="s">
        <v>1381</v>
      </c>
      <c r="B503" s="573" t="s">
        <v>1382</v>
      </c>
      <c r="C503" s="575"/>
      <c r="D503" s="576"/>
    </row>
    <row r="504" customFormat="false" ht="15" hidden="false" customHeight="false" outlineLevel="0" collapsed="false">
      <c r="A504" s="572" t="s">
        <v>1383</v>
      </c>
      <c r="B504" s="573" t="s">
        <v>1384</v>
      </c>
      <c r="C504" s="575"/>
      <c r="D504" s="576"/>
    </row>
    <row r="505" customFormat="false" ht="15" hidden="false" customHeight="false" outlineLevel="0" collapsed="false">
      <c r="A505" s="572" t="s">
        <v>1385</v>
      </c>
      <c r="B505" s="573" t="s">
        <v>1386</v>
      </c>
      <c r="C505" s="575"/>
      <c r="D505" s="576"/>
    </row>
    <row r="506" customFormat="false" ht="15" hidden="false" customHeight="false" outlineLevel="0" collapsed="false">
      <c r="A506" s="572" t="s">
        <v>1390</v>
      </c>
      <c r="B506" s="573" t="s">
        <v>1391</v>
      </c>
      <c r="C506" s="575"/>
      <c r="D506" s="576"/>
    </row>
    <row r="507" customFormat="false" ht="15" hidden="false" customHeight="false" outlineLevel="0" collapsed="false">
      <c r="A507" s="572" t="s">
        <v>1392</v>
      </c>
      <c r="B507" s="573" t="s">
        <v>1393</v>
      </c>
      <c r="C507" s="575"/>
      <c r="D507" s="576"/>
    </row>
    <row r="508" customFormat="false" ht="15" hidden="false" customHeight="false" outlineLevel="0" collapsed="false">
      <c r="A508" s="572" t="s">
        <v>1394</v>
      </c>
      <c r="B508" s="573" t="s">
        <v>1395</v>
      </c>
      <c r="C508" s="575"/>
      <c r="D508" s="576"/>
    </row>
    <row r="509" customFormat="false" ht="15" hidden="false" customHeight="false" outlineLevel="0" collapsed="false">
      <c r="A509" s="574" t="s">
        <v>1387</v>
      </c>
      <c r="B509" s="573" t="s">
        <v>1388</v>
      </c>
      <c r="C509" s="575"/>
      <c r="D509" s="576"/>
    </row>
    <row r="510" customFormat="false" ht="15" hidden="false" customHeight="false" outlineLevel="0" collapsed="false">
      <c r="A510" s="574" t="s">
        <v>1396</v>
      </c>
      <c r="B510" s="573" t="s">
        <v>1397</v>
      </c>
      <c r="C510" s="575"/>
      <c r="D510" s="576"/>
    </row>
    <row r="511" customFormat="false" ht="15" hidden="false" customHeight="false" outlineLevel="0" collapsed="false">
      <c r="A511" s="572" t="s">
        <v>1398</v>
      </c>
      <c r="B511" s="573" t="s">
        <v>1399</v>
      </c>
      <c r="C511" s="575"/>
      <c r="D511" s="576"/>
    </row>
    <row r="512" customFormat="false" ht="15" hidden="false" customHeight="false" outlineLevel="0" collapsed="false">
      <c r="A512" s="572" t="s">
        <v>1400</v>
      </c>
      <c r="B512" s="573" t="s">
        <v>1401</v>
      </c>
      <c r="C512" s="575"/>
      <c r="D512" s="576"/>
    </row>
    <row r="513" customFormat="false" ht="15" hidden="false" customHeight="false" outlineLevel="0" collapsed="false">
      <c r="A513" s="572" t="s">
        <v>1402</v>
      </c>
      <c r="B513" s="573" t="s">
        <v>1403</v>
      </c>
      <c r="C513" s="575"/>
      <c r="D513" s="576"/>
    </row>
    <row r="514" customFormat="false" ht="15" hidden="false" customHeight="false" outlineLevel="0" collapsed="false">
      <c r="A514" s="574" t="s">
        <v>495</v>
      </c>
      <c r="B514" s="573" t="s">
        <v>496</v>
      </c>
      <c r="C514" s="575"/>
      <c r="D514" s="576"/>
    </row>
    <row r="515" customFormat="false" ht="15" hidden="false" customHeight="false" outlineLevel="0" collapsed="false">
      <c r="A515" s="574" t="s">
        <v>501</v>
      </c>
      <c r="B515" s="573" t="s">
        <v>502</v>
      </c>
      <c r="C515" s="575"/>
      <c r="D515" s="576"/>
    </row>
    <row r="516" customFormat="false" ht="15" hidden="false" customHeight="false" outlineLevel="0" collapsed="false">
      <c r="A516" s="572" t="s">
        <v>509</v>
      </c>
      <c r="B516" s="573" t="s">
        <v>510</v>
      </c>
      <c r="C516" s="575"/>
      <c r="D516" s="576"/>
    </row>
    <row r="517" customFormat="false" ht="15" hidden="false" customHeight="false" outlineLevel="0" collapsed="false">
      <c r="A517" s="574" t="s">
        <v>1984</v>
      </c>
      <c r="B517" s="573" t="s">
        <v>1985</v>
      </c>
      <c r="C517" s="575"/>
      <c r="D517" s="576"/>
    </row>
    <row r="518" customFormat="false" ht="15" hidden="false" customHeight="false" outlineLevel="0" collapsed="false">
      <c r="A518" s="572" t="s">
        <v>1404</v>
      </c>
      <c r="B518" s="573" t="s">
        <v>1405</v>
      </c>
      <c r="C518" s="575"/>
      <c r="D518" s="576"/>
    </row>
    <row r="519" customFormat="false" ht="15" hidden="false" customHeight="false" outlineLevel="0" collapsed="false">
      <c r="A519" s="572" t="s">
        <v>213</v>
      </c>
      <c r="B519" s="573" t="s">
        <v>214</v>
      </c>
      <c r="C519" s="575"/>
      <c r="D519" s="576"/>
    </row>
    <row r="520" customFormat="false" ht="15" hidden="false" customHeight="false" outlineLevel="0" collapsed="false">
      <c r="A520" s="572" t="s">
        <v>217</v>
      </c>
      <c r="B520" s="573" t="s">
        <v>218</v>
      </c>
      <c r="C520" s="575"/>
      <c r="D520" s="576"/>
    </row>
    <row r="521" customFormat="false" ht="15" hidden="false" customHeight="false" outlineLevel="0" collapsed="false">
      <c r="A521" s="572" t="s">
        <v>182</v>
      </c>
      <c r="B521" s="573" t="s">
        <v>183</v>
      </c>
      <c r="C521" s="575"/>
      <c r="D521" s="576"/>
    </row>
    <row r="522" customFormat="false" ht="15" hidden="false" customHeight="false" outlineLevel="0" collapsed="false">
      <c r="A522" s="574" t="s">
        <v>185</v>
      </c>
      <c r="B522" s="573" t="s">
        <v>186</v>
      </c>
      <c r="C522" s="575"/>
      <c r="D522" s="576"/>
    </row>
    <row r="523" customFormat="false" ht="15" hidden="false" customHeight="false" outlineLevel="0" collapsed="false">
      <c r="A523" s="572" t="s">
        <v>190</v>
      </c>
      <c r="B523" s="573" t="s">
        <v>191</v>
      </c>
      <c r="C523" s="575"/>
      <c r="D523" s="576"/>
    </row>
    <row r="524" customFormat="false" ht="15" hidden="false" customHeight="false" outlineLevel="0" collapsed="false">
      <c r="A524" s="572" t="s">
        <v>194</v>
      </c>
      <c r="B524" s="573" t="s">
        <v>195</v>
      </c>
      <c r="C524" s="575"/>
      <c r="D524" s="576"/>
    </row>
    <row r="525" customFormat="false" ht="15" hidden="false" customHeight="false" outlineLevel="0" collapsed="false">
      <c r="A525" s="572" t="s">
        <v>199</v>
      </c>
      <c r="B525" s="573" t="s">
        <v>200</v>
      </c>
      <c r="C525" s="575"/>
      <c r="D525" s="576"/>
    </row>
    <row r="526" customFormat="false" ht="15" hidden="false" customHeight="false" outlineLevel="0" collapsed="false">
      <c r="A526" s="572" t="s">
        <v>203</v>
      </c>
      <c r="B526" s="573" t="s">
        <v>204</v>
      </c>
      <c r="C526" s="575"/>
      <c r="D526" s="576"/>
    </row>
    <row r="527" customFormat="false" ht="15" hidden="false" customHeight="false" outlineLevel="0" collapsed="false">
      <c r="A527" s="572" t="s">
        <v>205</v>
      </c>
      <c r="B527" s="573" t="s">
        <v>206</v>
      </c>
      <c r="C527" s="575"/>
      <c r="D527" s="576"/>
    </row>
    <row r="528" customFormat="false" ht="15" hidden="false" customHeight="false" outlineLevel="0" collapsed="false">
      <c r="A528" s="572" t="s">
        <v>209</v>
      </c>
      <c r="B528" s="573" t="s">
        <v>210</v>
      </c>
      <c r="C528" s="575"/>
      <c r="D528" s="576"/>
    </row>
    <row r="529" customFormat="false" ht="15" hidden="false" customHeight="false" outlineLevel="0" collapsed="false">
      <c r="A529" s="574" t="s">
        <v>220</v>
      </c>
      <c r="B529" s="573" t="s">
        <v>221</v>
      </c>
      <c r="C529" s="575"/>
      <c r="D529" s="576"/>
    </row>
    <row r="530" customFormat="false" ht="15" hidden="false" customHeight="false" outlineLevel="0" collapsed="false">
      <c r="A530" s="572" t="s">
        <v>1406</v>
      </c>
      <c r="B530" s="573" t="s">
        <v>1407</v>
      </c>
      <c r="C530" s="575"/>
      <c r="D530" s="576"/>
    </row>
    <row r="531" customFormat="false" ht="15" hidden="false" customHeight="false" outlineLevel="0" collapsed="false">
      <c r="A531" s="574" t="s">
        <v>1408</v>
      </c>
      <c r="B531" s="573" t="s">
        <v>1409</v>
      </c>
      <c r="C531" s="575"/>
      <c r="D531" s="576"/>
    </row>
    <row r="532" customFormat="false" ht="15" hidden="false" customHeight="false" outlineLevel="0" collapsed="false">
      <c r="A532" s="572" t="s">
        <v>1411</v>
      </c>
      <c r="B532" s="573" t="s">
        <v>1412</v>
      </c>
      <c r="C532" s="575"/>
      <c r="D532" s="576"/>
    </row>
    <row r="533" customFormat="false" ht="15" hidden="false" customHeight="false" outlineLevel="0" collapsed="false">
      <c r="A533" s="572" t="s">
        <v>1413</v>
      </c>
      <c r="B533" s="573" t="s">
        <v>1414</v>
      </c>
      <c r="C533" s="575"/>
      <c r="D533" s="576"/>
    </row>
    <row r="534" customFormat="false" ht="15" hidden="false" customHeight="false" outlineLevel="0" collapsed="false">
      <c r="A534" s="572" t="s">
        <v>1416</v>
      </c>
      <c r="B534" s="573" t="s">
        <v>1417</v>
      </c>
      <c r="C534" s="575"/>
      <c r="D534" s="576"/>
    </row>
    <row r="535" customFormat="false" ht="15" hidden="false" customHeight="false" outlineLevel="0" collapsed="false">
      <c r="A535" s="572" t="s">
        <v>1418</v>
      </c>
      <c r="B535" s="573" t="s">
        <v>1419</v>
      </c>
      <c r="C535" s="575"/>
      <c r="D535" s="576"/>
    </row>
    <row r="536" customFormat="false" ht="15" hidden="false" customHeight="false" outlineLevel="0" collapsed="false">
      <c r="A536" s="574" t="s">
        <v>1420</v>
      </c>
      <c r="B536" s="573" t="s">
        <v>1421</v>
      </c>
      <c r="C536" s="575"/>
      <c r="D536" s="576"/>
    </row>
    <row r="537" customFormat="false" ht="15" hidden="false" customHeight="false" outlineLevel="0" collapsed="false">
      <c r="A537" s="572" t="s">
        <v>1422</v>
      </c>
      <c r="B537" s="573" t="s">
        <v>1423</v>
      </c>
      <c r="C537" s="575"/>
      <c r="D537" s="576"/>
    </row>
    <row r="538" customFormat="false" ht="15" hidden="false" customHeight="false" outlineLevel="0" collapsed="false">
      <c r="A538" s="572" t="s">
        <v>1424</v>
      </c>
      <c r="B538" s="573" t="s">
        <v>1425</v>
      </c>
      <c r="C538" s="575"/>
      <c r="D538" s="576"/>
    </row>
    <row r="539" customFormat="false" ht="15" hidden="false" customHeight="false" outlineLevel="0" collapsed="false">
      <c r="A539" s="572" t="s">
        <v>1426</v>
      </c>
      <c r="B539" s="573" t="s">
        <v>1427</v>
      </c>
      <c r="C539" s="575"/>
      <c r="D539" s="576"/>
    </row>
    <row r="540" customFormat="false" ht="15" hidden="false" customHeight="false" outlineLevel="0" collapsed="false">
      <c r="A540" s="572" t="s">
        <v>1428</v>
      </c>
      <c r="B540" s="573" t="s">
        <v>1429</v>
      </c>
      <c r="C540" s="575"/>
      <c r="D540" s="576"/>
    </row>
    <row r="541" customFormat="false" ht="15" hidden="false" customHeight="false" outlineLevel="0" collapsed="false">
      <c r="A541" s="572" t="s">
        <v>1430</v>
      </c>
      <c r="B541" s="573" t="s">
        <v>1431</v>
      </c>
      <c r="C541" s="575"/>
      <c r="D541" s="576"/>
    </row>
    <row r="542" customFormat="false" ht="15" hidden="false" customHeight="false" outlineLevel="0" collapsed="false">
      <c r="A542" s="572" t="s">
        <v>1432</v>
      </c>
      <c r="B542" s="573" t="s">
        <v>1433</v>
      </c>
      <c r="C542" s="575"/>
      <c r="D542" s="576"/>
    </row>
    <row r="543" customFormat="false" ht="15" hidden="false" customHeight="false" outlineLevel="0" collapsed="false">
      <c r="A543" s="574" t="s">
        <v>1434</v>
      </c>
      <c r="B543" s="573" t="s">
        <v>1435</v>
      </c>
      <c r="C543" s="575"/>
      <c r="D543" s="576"/>
    </row>
    <row r="544" customFormat="false" ht="15" hidden="false" customHeight="false" outlineLevel="0" collapsed="false">
      <c r="A544" s="572" t="s">
        <v>959</v>
      </c>
      <c r="B544" s="573" t="s">
        <v>960</v>
      </c>
      <c r="C544" s="575"/>
      <c r="D544" s="576"/>
    </row>
    <row r="545" customFormat="false" ht="15" hidden="false" customHeight="false" outlineLevel="0" collapsed="false">
      <c r="A545" s="574" t="s">
        <v>223</v>
      </c>
      <c r="B545" s="573" t="s">
        <v>224</v>
      </c>
      <c r="C545" s="575"/>
      <c r="D545" s="576"/>
    </row>
    <row r="546" customFormat="false" ht="15" hidden="false" customHeight="false" outlineLevel="0" collapsed="false">
      <c r="A546" s="574" t="s">
        <v>1988</v>
      </c>
      <c r="B546" s="573" t="s">
        <v>1989</v>
      </c>
      <c r="C546" s="575"/>
      <c r="D546" s="576"/>
    </row>
    <row r="547" customFormat="false" ht="15" hidden="false" customHeight="false" outlineLevel="0" collapsed="false">
      <c r="A547" s="574" t="s">
        <v>1991</v>
      </c>
      <c r="B547" s="573" t="s">
        <v>1992</v>
      </c>
      <c r="C547" s="575"/>
      <c r="D547" s="576"/>
    </row>
    <row r="548" customFormat="false" ht="15" hidden="false" customHeight="false" outlineLevel="0" collapsed="false">
      <c r="A548" s="572" t="s">
        <v>1993</v>
      </c>
      <c r="B548" s="573" t="s">
        <v>1994</v>
      </c>
      <c r="C548" s="575"/>
      <c r="D548" s="576"/>
    </row>
    <row r="549" customFormat="false" ht="15" hidden="false" customHeight="false" outlineLevel="0" collapsed="false">
      <c r="A549" s="574" t="s">
        <v>1995</v>
      </c>
      <c r="B549" s="573" t="s">
        <v>1996</v>
      </c>
      <c r="C549" s="575"/>
      <c r="D549" s="576"/>
    </row>
    <row r="550" customFormat="false" ht="15" hidden="false" customHeight="false" outlineLevel="0" collapsed="false">
      <c r="A550" s="572" t="s">
        <v>1998</v>
      </c>
      <c r="B550" s="573" t="s">
        <v>1999</v>
      </c>
      <c r="C550" s="575"/>
      <c r="D550" s="576"/>
    </row>
    <row r="551" customFormat="false" ht="15" hidden="false" customHeight="false" outlineLevel="0" collapsed="false">
      <c r="A551" s="572" t="s">
        <v>965</v>
      </c>
      <c r="B551" s="573" t="s">
        <v>966</v>
      </c>
      <c r="C551" s="575"/>
      <c r="D551" s="576"/>
    </row>
    <row r="552" customFormat="false" ht="15" hidden="false" customHeight="false" outlineLevel="0" collapsed="false">
      <c r="A552" s="572" t="s">
        <v>967</v>
      </c>
      <c r="B552" s="573" t="s">
        <v>968</v>
      </c>
      <c r="C552" s="575"/>
      <c r="D552" s="576"/>
    </row>
    <row r="553" customFormat="false" ht="15" hidden="false" customHeight="false" outlineLevel="0" collapsed="false">
      <c r="A553" s="572" t="s">
        <v>2341</v>
      </c>
      <c r="B553" s="573" t="s">
        <v>2342</v>
      </c>
      <c r="C553" s="575"/>
      <c r="D553" s="576"/>
    </row>
    <row r="554" customFormat="false" ht="15" hidden="false" customHeight="false" outlineLevel="0" collapsed="false">
      <c r="A554" s="574" t="s">
        <v>226</v>
      </c>
      <c r="B554" s="573" t="s">
        <v>227</v>
      </c>
      <c r="C554" s="575"/>
      <c r="D554" s="576"/>
    </row>
    <row r="555" customFormat="false" ht="15" hidden="false" customHeight="false" outlineLevel="0" collapsed="false">
      <c r="A555" s="572" t="s">
        <v>1197</v>
      </c>
      <c r="B555" s="573" t="s">
        <v>1198</v>
      </c>
      <c r="C555" s="575"/>
      <c r="D555" s="576"/>
    </row>
    <row r="556" customFormat="false" ht="15" hidden="false" customHeight="false" outlineLevel="0" collapsed="false">
      <c r="A556" s="572" t="s">
        <v>2530</v>
      </c>
      <c r="B556" s="573" t="s">
        <v>2531</v>
      </c>
      <c r="C556" s="575"/>
      <c r="D556" s="576"/>
    </row>
    <row r="557" customFormat="false" ht="15" hidden="false" customHeight="false" outlineLevel="0" collapsed="false">
      <c r="A557" s="572" t="s">
        <v>2532</v>
      </c>
      <c r="B557" s="573" t="s">
        <v>2533</v>
      </c>
      <c r="C557" s="575"/>
      <c r="D557" s="576"/>
    </row>
    <row r="558" customFormat="false" ht="15" hidden="false" customHeight="false" outlineLevel="0" collapsed="false">
      <c r="A558" s="572" t="s">
        <v>2343</v>
      </c>
      <c r="B558" s="573" t="s">
        <v>2344</v>
      </c>
      <c r="C558" s="575"/>
      <c r="D558" s="576"/>
    </row>
    <row r="559" customFormat="false" ht="15" hidden="false" customHeight="false" outlineLevel="0" collapsed="false">
      <c r="A559" s="572" t="s">
        <v>2345</v>
      </c>
      <c r="B559" s="573" t="s">
        <v>2346</v>
      </c>
      <c r="C559" s="575"/>
      <c r="D559" s="576"/>
    </row>
    <row r="560" customFormat="false" ht="15" hidden="false" customHeight="false" outlineLevel="0" collapsed="false">
      <c r="A560" s="572" t="s">
        <v>2347</v>
      </c>
      <c r="B560" s="573" t="s">
        <v>2348</v>
      </c>
      <c r="C560" s="575"/>
      <c r="D560" s="576"/>
    </row>
    <row r="561" customFormat="false" ht="15" hidden="false" customHeight="false" outlineLevel="0" collapsed="false">
      <c r="A561" s="572" t="s">
        <v>2349</v>
      </c>
      <c r="B561" s="573" t="s">
        <v>2350</v>
      </c>
      <c r="C561" s="575"/>
      <c r="D561" s="576"/>
    </row>
    <row r="562" customFormat="false" ht="15" hidden="false" customHeight="false" outlineLevel="0" collapsed="false">
      <c r="A562" s="572" t="s">
        <v>512</v>
      </c>
      <c r="B562" s="573" t="s">
        <v>513</v>
      </c>
      <c r="C562" s="575"/>
      <c r="D562" s="576"/>
    </row>
    <row r="563" customFormat="false" ht="15" hidden="false" customHeight="false" outlineLevel="0" collapsed="false">
      <c r="A563" s="572" t="s">
        <v>517</v>
      </c>
      <c r="B563" s="573" t="s">
        <v>518</v>
      </c>
      <c r="C563" s="575"/>
      <c r="D563" s="576"/>
    </row>
    <row r="564" customFormat="false" ht="15" hidden="false" customHeight="false" outlineLevel="0" collapsed="false">
      <c r="A564" s="572" t="s">
        <v>522</v>
      </c>
      <c r="B564" s="573" t="s">
        <v>523</v>
      </c>
      <c r="C564" s="575"/>
      <c r="D564" s="576"/>
    </row>
    <row r="565" customFormat="false" ht="15" hidden="false" customHeight="false" outlineLevel="0" collapsed="false">
      <c r="A565" s="572" t="s">
        <v>526</v>
      </c>
      <c r="B565" s="573" t="s">
        <v>527</v>
      </c>
      <c r="C565" s="575"/>
      <c r="D565" s="576"/>
    </row>
    <row r="566" customFormat="false" ht="15" hidden="false" customHeight="false" outlineLevel="0" collapsed="false">
      <c r="A566" s="572" t="s">
        <v>2351</v>
      </c>
      <c r="B566" s="573" t="s">
        <v>2352</v>
      </c>
      <c r="C566" s="575"/>
      <c r="D566" s="576"/>
    </row>
    <row r="567" customFormat="false" ht="15" hidden="false" customHeight="false" outlineLevel="0" collapsed="false">
      <c r="A567" s="572" t="s">
        <v>2354</v>
      </c>
      <c r="B567" s="573" t="s">
        <v>2355</v>
      </c>
      <c r="C567" s="575"/>
      <c r="D567" s="576"/>
    </row>
    <row r="568" customFormat="false" ht="15" hidden="false" customHeight="false" outlineLevel="0" collapsed="false">
      <c r="A568" s="574" t="s">
        <v>2000</v>
      </c>
      <c r="B568" s="573" t="s">
        <v>2001</v>
      </c>
      <c r="C568" s="575"/>
      <c r="D568" s="576"/>
    </row>
    <row r="569" customFormat="false" ht="15" hidden="false" customHeight="false" outlineLevel="0" collapsed="false">
      <c r="A569" s="572" t="s">
        <v>2534</v>
      </c>
      <c r="B569" s="573" t="s">
        <v>2535</v>
      </c>
      <c r="C569" s="575"/>
      <c r="D569" s="576"/>
    </row>
    <row r="570" customFormat="false" ht="15" hidden="false" customHeight="false" outlineLevel="0" collapsed="false">
      <c r="A570" s="572" t="s">
        <v>969</v>
      </c>
      <c r="B570" s="573" t="s">
        <v>970</v>
      </c>
      <c r="C570" s="575"/>
      <c r="D570" s="576"/>
    </row>
    <row r="571" customFormat="false" ht="15" hidden="false" customHeight="false" outlineLevel="0" collapsed="false">
      <c r="A571" s="572" t="s">
        <v>973</v>
      </c>
      <c r="B571" s="573" t="s">
        <v>974</v>
      </c>
      <c r="C571" s="575"/>
      <c r="D571" s="576"/>
    </row>
    <row r="572" customFormat="false" ht="15" hidden="false" customHeight="false" outlineLevel="0" collapsed="false">
      <c r="A572" s="572" t="s">
        <v>981</v>
      </c>
      <c r="B572" s="573" t="s">
        <v>982</v>
      </c>
      <c r="C572" s="575"/>
      <c r="D572" s="576"/>
    </row>
    <row r="573" customFormat="false" ht="15" hidden="false" customHeight="false" outlineLevel="0" collapsed="false">
      <c r="A573" s="574" t="s">
        <v>228</v>
      </c>
      <c r="B573" s="573" t="s">
        <v>229</v>
      </c>
      <c r="C573" s="575"/>
      <c r="D573" s="576"/>
    </row>
    <row r="574" customFormat="false" ht="15" hidden="false" customHeight="false" outlineLevel="0" collapsed="false">
      <c r="A574" s="574" t="s">
        <v>2002</v>
      </c>
      <c r="B574" s="573" t="s">
        <v>2003</v>
      </c>
      <c r="C574" s="575"/>
      <c r="D574" s="576"/>
    </row>
    <row r="575" customFormat="false" ht="15" hidden="false" customHeight="false" outlineLevel="0" collapsed="false">
      <c r="A575" s="572" t="s">
        <v>1199</v>
      </c>
      <c r="B575" s="573" t="s">
        <v>1200</v>
      </c>
      <c r="C575" s="575"/>
      <c r="D575" s="576"/>
    </row>
    <row r="576" customFormat="false" ht="15" hidden="false" customHeight="false" outlineLevel="0" collapsed="false">
      <c r="A576" s="572" t="s">
        <v>1201</v>
      </c>
      <c r="B576" s="573" t="s">
        <v>1202</v>
      </c>
      <c r="C576" s="575"/>
      <c r="D576" s="576"/>
    </row>
    <row r="577" customFormat="false" ht="15" hidden="false" customHeight="false" outlineLevel="0" collapsed="false">
      <c r="A577" s="572" t="s">
        <v>1437</v>
      </c>
      <c r="B577" s="573" t="s">
        <v>1438</v>
      </c>
      <c r="C577" s="575"/>
      <c r="D577" s="576"/>
    </row>
    <row r="578" customFormat="false" ht="15" hidden="false" customHeight="false" outlineLevel="0" collapsed="false">
      <c r="A578" s="572" t="s">
        <v>1003</v>
      </c>
      <c r="B578" s="573" t="s">
        <v>1004</v>
      </c>
      <c r="C578" s="575"/>
      <c r="D578" s="576"/>
    </row>
    <row r="579" customFormat="false" ht="15" hidden="false" customHeight="false" outlineLevel="0" collapsed="false">
      <c r="A579" s="572" t="s">
        <v>1007</v>
      </c>
      <c r="B579" s="573" t="s">
        <v>1008</v>
      </c>
      <c r="C579" s="575"/>
      <c r="D579" s="576"/>
    </row>
    <row r="580" customFormat="false" ht="15" hidden="false" customHeight="false" outlineLevel="0" collapsed="false">
      <c r="A580" s="572" t="s">
        <v>1012</v>
      </c>
      <c r="B580" s="573" t="s">
        <v>1013</v>
      </c>
      <c r="C580" s="575"/>
      <c r="D580" s="576"/>
    </row>
    <row r="581" customFormat="false" ht="15" hidden="false" customHeight="false" outlineLevel="0" collapsed="false">
      <c r="A581" s="572" t="s">
        <v>1015</v>
      </c>
      <c r="B581" s="573" t="s">
        <v>1016</v>
      </c>
      <c r="C581" s="575"/>
      <c r="D581" s="576"/>
    </row>
    <row r="582" customFormat="false" ht="15" hidden="false" customHeight="false" outlineLevel="0" collapsed="false">
      <c r="A582" s="572" t="s">
        <v>1017</v>
      </c>
      <c r="B582" s="573" t="s">
        <v>1018</v>
      </c>
      <c r="C582" s="575"/>
      <c r="D582" s="576"/>
    </row>
    <row r="583" customFormat="false" ht="15" hidden="false" customHeight="false" outlineLevel="0" collapsed="false">
      <c r="A583" s="572" t="s">
        <v>230</v>
      </c>
      <c r="B583" s="573" t="s">
        <v>231</v>
      </c>
      <c r="C583" s="575"/>
      <c r="D583" s="576"/>
    </row>
    <row r="584" customFormat="false" ht="15" hidden="false" customHeight="false" outlineLevel="0" collapsed="false">
      <c r="A584" s="572" t="s">
        <v>528</v>
      </c>
      <c r="B584" s="573" t="s">
        <v>529</v>
      </c>
      <c r="C584" s="575"/>
      <c r="D584" s="576"/>
    </row>
    <row r="585" customFormat="false" ht="15" hidden="false" customHeight="false" outlineLevel="0" collapsed="false">
      <c r="A585" s="572" t="s">
        <v>534</v>
      </c>
      <c r="B585" s="573" t="s">
        <v>535</v>
      </c>
      <c r="C585" s="575"/>
      <c r="D585" s="576"/>
    </row>
    <row r="586" customFormat="false" ht="15" hidden="false" customHeight="false" outlineLevel="0" collapsed="false">
      <c r="A586" s="572" t="s">
        <v>983</v>
      </c>
      <c r="B586" s="594" t="s">
        <v>984</v>
      </c>
      <c r="C586" s="575"/>
      <c r="D586" s="576"/>
    </row>
    <row r="587" customFormat="false" ht="15" hidden="false" customHeight="false" outlineLevel="0" collapsed="false">
      <c r="A587" s="572" t="s">
        <v>987</v>
      </c>
      <c r="B587" s="573" t="s">
        <v>988</v>
      </c>
      <c r="C587" s="575"/>
      <c r="D587" s="576"/>
    </row>
    <row r="588" customFormat="false" ht="15" hidden="false" customHeight="false" outlineLevel="0" collapsed="false">
      <c r="A588" s="572" t="s">
        <v>991</v>
      </c>
      <c r="B588" s="573" t="s">
        <v>992</v>
      </c>
      <c r="C588" s="575"/>
      <c r="D588" s="576"/>
    </row>
    <row r="589" customFormat="false" ht="15" hidden="false" customHeight="false" outlineLevel="0" collapsed="false">
      <c r="A589" s="572" t="s">
        <v>996</v>
      </c>
      <c r="B589" s="573" t="s">
        <v>997</v>
      </c>
      <c r="C589" s="575"/>
      <c r="D589" s="576"/>
    </row>
    <row r="590" customFormat="false" ht="15" hidden="false" customHeight="false" outlineLevel="0" collapsed="false">
      <c r="A590" s="572" t="s">
        <v>999</v>
      </c>
      <c r="B590" s="594" t="s">
        <v>1000</v>
      </c>
      <c r="C590" s="575"/>
      <c r="D590" s="576"/>
    </row>
    <row r="591" customFormat="false" ht="15" hidden="false" customHeight="false" outlineLevel="0" collapsed="false">
      <c r="A591" s="572" t="s">
        <v>2536</v>
      </c>
      <c r="B591" s="573" t="s">
        <v>2537</v>
      </c>
      <c r="C591" s="575"/>
      <c r="D591" s="576"/>
    </row>
    <row r="592" customFormat="false" ht="15" hidden="false" customHeight="false" outlineLevel="0" collapsed="false">
      <c r="A592" s="572" t="s">
        <v>2356</v>
      </c>
      <c r="B592" s="573" t="s">
        <v>2357</v>
      </c>
      <c r="C592" s="575"/>
      <c r="D592" s="576"/>
    </row>
    <row r="593" customFormat="false" ht="15" hidden="false" customHeight="false" outlineLevel="0" collapsed="false">
      <c r="A593" s="572" t="s">
        <v>2358</v>
      </c>
      <c r="B593" s="573" t="s">
        <v>2359</v>
      </c>
      <c r="C593" s="575"/>
      <c r="D593" s="576"/>
    </row>
    <row r="594" customFormat="false" ht="15" hidden="false" customHeight="false" outlineLevel="0" collapsed="false">
      <c r="A594" s="572" t="s">
        <v>2360</v>
      </c>
      <c r="B594" s="573" t="s">
        <v>2361</v>
      </c>
      <c r="C594" s="575"/>
      <c r="D594" s="576"/>
    </row>
    <row r="595" customFormat="false" ht="15" hidden="false" customHeight="false" outlineLevel="0" collapsed="false">
      <c r="A595" s="572" t="s">
        <v>2362</v>
      </c>
      <c r="B595" s="573" t="s">
        <v>2363</v>
      </c>
      <c r="C595" s="575"/>
      <c r="D595" s="576"/>
    </row>
    <row r="596" customFormat="false" ht="15" hidden="false" customHeight="false" outlineLevel="0" collapsed="false">
      <c r="A596" s="572" t="s">
        <v>2364</v>
      </c>
      <c r="B596" s="573" t="s">
        <v>2365</v>
      </c>
      <c r="C596" s="575"/>
      <c r="D596" s="576"/>
    </row>
    <row r="597" customFormat="false" ht="15" hidden="false" customHeight="false" outlineLevel="0" collapsed="false">
      <c r="A597" s="572" t="s">
        <v>2381</v>
      </c>
      <c r="B597" s="573" t="s">
        <v>2382</v>
      </c>
      <c r="C597" s="575"/>
      <c r="D597" s="576"/>
    </row>
    <row r="598" customFormat="false" ht="15" hidden="false" customHeight="false" outlineLevel="0" collapsed="false">
      <c r="A598" s="572" t="s">
        <v>2384</v>
      </c>
      <c r="B598" s="573" t="s">
        <v>2385</v>
      </c>
      <c r="C598" s="575"/>
      <c r="D598" s="576"/>
    </row>
    <row r="599" customFormat="false" ht="15" hidden="false" customHeight="false" outlineLevel="0" collapsed="false">
      <c r="A599" s="574" t="s">
        <v>2012</v>
      </c>
      <c r="B599" s="573" t="s">
        <v>2013</v>
      </c>
      <c r="C599" s="575"/>
      <c r="D599" s="576"/>
    </row>
    <row r="600" customFormat="false" ht="15" hidden="false" customHeight="false" outlineLevel="0" collapsed="false">
      <c r="A600" s="572" t="s">
        <v>2015</v>
      </c>
      <c r="B600" s="573" t="s">
        <v>2016</v>
      </c>
      <c r="C600" s="575"/>
      <c r="D600" s="576"/>
    </row>
    <row r="601" customFormat="false" ht="15" hidden="false" customHeight="false" outlineLevel="0" collapsed="false">
      <c r="A601" s="574" t="s">
        <v>2006</v>
      </c>
      <c r="B601" s="573" t="s">
        <v>2007</v>
      </c>
      <c r="C601" s="575"/>
      <c r="D601" s="576"/>
    </row>
    <row r="602" customFormat="false" ht="15" hidden="false" customHeight="false" outlineLevel="0" collapsed="false">
      <c r="A602" s="572" t="s">
        <v>2366</v>
      </c>
      <c r="B602" s="573" t="s">
        <v>2367</v>
      </c>
      <c r="C602" s="575"/>
      <c r="D602" s="576"/>
    </row>
    <row r="603" customFormat="false" ht="15" hidden="false" customHeight="false" outlineLevel="0" collapsed="false">
      <c r="A603" s="574" t="s">
        <v>2009</v>
      </c>
      <c r="B603" s="573" t="s">
        <v>2010</v>
      </c>
      <c r="C603" s="575"/>
      <c r="D603" s="576"/>
    </row>
    <row r="604" customFormat="false" ht="15" hidden="false" customHeight="false" outlineLevel="0" collapsed="false">
      <c r="A604" s="572" t="s">
        <v>2369</v>
      </c>
      <c r="B604" s="573" t="s">
        <v>2370</v>
      </c>
      <c r="C604" s="575"/>
      <c r="D604" s="576"/>
    </row>
    <row r="605" customFormat="false" ht="15" hidden="false" customHeight="false" outlineLevel="0" collapsed="false">
      <c r="A605" s="572" t="s">
        <v>2372</v>
      </c>
      <c r="B605" s="573" t="s">
        <v>2373</v>
      </c>
      <c r="C605" s="575"/>
      <c r="D605" s="576"/>
    </row>
    <row r="606" customFormat="false" ht="15" hidden="false" customHeight="false" outlineLevel="0" collapsed="false">
      <c r="A606" s="572" t="s">
        <v>2375</v>
      </c>
      <c r="B606" s="573" t="s">
        <v>2376</v>
      </c>
      <c r="C606" s="575"/>
      <c r="D606" s="576"/>
    </row>
    <row r="607" customFormat="false" ht="15" hidden="false" customHeight="false" outlineLevel="0" collapsed="false">
      <c r="A607" s="572" t="s">
        <v>2378</v>
      </c>
      <c r="B607" s="573" t="s">
        <v>2379</v>
      </c>
      <c r="C607" s="575"/>
      <c r="D607" s="576"/>
    </row>
    <row r="608" customFormat="false" ht="15" hidden="false" customHeight="false" outlineLevel="0" collapsed="false">
      <c r="A608" s="572" t="s">
        <v>1439</v>
      </c>
      <c r="B608" s="573" t="s">
        <v>1440</v>
      </c>
      <c r="C608" s="575"/>
      <c r="D608" s="576"/>
    </row>
    <row r="609" customFormat="false" ht="15" hidden="false" customHeight="false" outlineLevel="0" collapsed="false">
      <c r="A609" s="572" t="s">
        <v>537</v>
      </c>
      <c r="B609" s="573" t="s">
        <v>538</v>
      </c>
      <c r="C609" s="575"/>
      <c r="D609" s="576"/>
    </row>
    <row r="610" customFormat="false" ht="15" hidden="false" customHeight="false" outlineLevel="0" collapsed="false">
      <c r="A610" s="574" t="s">
        <v>546</v>
      </c>
      <c r="B610" s="573" t="s">
        <v>547</v>
      </c>
      <c r="C610" s="575"/>
      <c r="D610" s="576"/>
    </row>
    <row r="611" customFormat="false" ht="15" hidden="false" customHeight="false" outlineLevel="0" collapsed="false">
      <c r="A611" s="572" t="s">
        <v>551</v>
      </c>
      <c r="B611" s="573" t="s">
        <v>552</v>
      </c>
      <c r="C611" s="575"/>
      <c r="D611" s="576"/>
    </row>
    <row r="612" customFormat="false" ht="15" hidden="false" customHeight="false" outlineLevel="0" collapsed="false">
      <c r="A612" s="574" t="s">
        <v>1441</v>
      </c>
      <c r="B612" s="573" t="s">
        <v>1442</v>
      </c>
      <c r="C612" s="575"/>
      <c r="D612" s="576"/>
    </row>
    <row r="613" customFormat="false" ht="15" hidden="false" customHeight="false" outlineLevel="0" collapsed="false">
      <c r="A613" s="574" t="s">
        <v>1443</v>
      </c>
      <c r="B613" s="573" t="s">
        <v>1444</v>
      </c>
      <c r="C613" s="575"/>
      <c r="D613" s="576"/>
    </row>
    <row r="614" customFormat="false" ht="15" hidden="false" customHeight="false" outlineLevel="0" collapsed="false">
      <c r="A614" s="574" t="s">
        <v>1446</v>
      </c>
      <c r="B614" s="573" t="s">
        <v>1447</v>
      </c>
      <c r="C614" s="575"/>
      <c r="D614" s="576"/>
    </row>
    <row r="615" customFormat="false" ht="15" hidden="false" customHeight="false" outlineLevel="0" collapsed="false">
      <c r="A615" s="574" t="s">
        <v>1449</v>
      </c>
      <c r="B615" s="573" t="s">
        <v>1450</v>
      </c>
      <c r="C615" s="575"/>
      <c r="D615" s="576"/>
    </row>
    <row r="616" customFormat="false" ht="15" hidden="false" customHeight="false" outlineLevel="0" collapsed="false">
      <c r="A616" s="574" t="s">
        <v>1452</v>
      </c>
      <c r="B616" s="573" t="s">
        <v>1453</v>
      </c>
      <c r="C616" s="575"/>
      <c r="D616" s="576"/>
    </row>
    <row r="617" customFormat="false" ht="15" hidden="false" customHeight="false" outlineLevel="0" collapsed="false">
      <c r="A617" s="574" t="s">
        <v>1454</v>
      </c>
      <c r="B617" s="573" t="s">
        <v>1455</v>
      </c>
      <c r="C617" s="575"/>
      <c r="D617" s="576"/>
    </row>
    <row r="618" customFormat="false" ht="15" hidden="false" customHeight="false" outlineLevel="0" collapsed="false">
      <c r="A618" s="572" t="s">
        <v>1456</v>
      </c>
      <c r="B618" s="573" t="s">
        <v>1457</v>
      </c>
      <c r="C618" s="575"/>
      <c r="D618" s="576"/>
    </row>
    <row r="619" customFormat="false" ht="15" hidden="false" customHeight="false" outlineLevel="0" collapsed="false">
      <c r="A619" s="572" t="s">
        <v>1458</v>
      </c>
      <c r="B619" s="573" t="s">
        <v>1459</v>
      </c>
      <c r="C619" s="575"/>
      <c r="D619" s="576"/>
    </row>
    <row r="620" customFormat="false" ht="15" hidden="false" customHeight="false" outlineLevel="0" collapsed="false">
      <c r="A620" s="572" t="s">
        <v>2738</v>
      </c>
      <c r="B620" s="573" t="s">
        <v>1525</v>
      </c>
      <c r="C620" s="575"/>
      <c r="D620" s="576"/>
    </row>
    <row r="621" customFormat="false" ht="15" hidden="false" customHeight="false" outlineLevel="0" collapsed="false">
      <c r="A621" s="574" t="s">
        <v>1461</v>
      </c>
      <c r="B621" s="573" t="s">
        <v>1462</v>
      </c>
      <c r="C621" s="575"/>
      <c r="D621" s="576"/>
    </row>
    <row r="622" customFormat="false" ht="15" hidden="false" customHeight="false" outlineLevel="0" collapsed="false">
      <c r="A622" s="574" t="s">
        <v>1465</v>
      </c>
      <c r="B622" s="573" t="s">
        <v>1466</v>
      </c>
      <c r="C622" s="575"/>
      <c r="D622" s="576"/>
    </row>
    <row r="623" customFormat="false" ht="15" hidden="false" customHeight="false" outlineLevel="0" collapsed="false">
      <c r="A623" s="572" t="s">
        <v>1467</v>
      </c>
      <c r="B623" s="573" t="s">
        <v>1468</v>
      </c>
      <c r="C623" s="575"/>
      <c r="D623" s="576"/>
    </row>
    <row r="624" customFormat="false" ht="15" hidden="false" customHeight="false" outlineLevel="0" collapsed="false">
      <c r="A624" s="574" t="s">
        <v>1470</v>
      </c>
      <c r="B624" s="573" t="s">
        <v>1471</v>
      </c>
      <c r="C624" s="575"/>
      <c r="D624" s="576"/>
    </row>
    <row r="625" customFormat="false" ht="15" hidden="false" customHeight="false" outlineLevel="0" collapsed="false">
      <c r="A625" s="572" t="s">
        <v>1474</v>
      </c>
      <c r="B625" s="573" t="s">
        <v>1475</v>
      </c>
      <c r="C625" s="575"/>
      <c r="D625" s="576"/>
    </row>
    <row r="626" customFormat="false" ht="15" hidden="false" customHeight="false" outlineLevel="0" collapsed="false">
      <c r="A626" s="574" t="s">
        <v>1472</v>
      </c>
      <c r="B626" s="573" t="s">
        <v>1473</v>
      </c>
      <c r="C626" s="575"/>
      <c r="D626" s="576"/>
    </row>
    <row r="627" customFormat="false" ht="15" hidden="false" customHeight="false" outlineLevel="0" collapsed="false">
      <c r="A627" s="574" t="s">
        <v>1477</v>
      </c>
      <c r="B627" s="573" t="s">
        <v>1478</v>
      </c>
      <c r="C627" s="575"/>
      <c r="D627" s="576"/>
    </row>
    <row r="628" customFormat="false" ht="15" hidden="false" customHeight="false" outlineLevel="0" collapsed="false">
      <c r="A628" s="574" t="s">
        <v>1481</v>
      </c>
      <c r="B628" s="573" t="s">
        <v>1482</v>
      </c>
      <c r="C628" s="575"/>
      <c r="D628" s="576"/>
    </row>
    <row r="629" customFormat="false" ht="15" hidden="false" customHeight="false" outlineLevel="0" collapsed="false">
      <c r="A629" s="574" t="s">
        <v>1484</v>
      </c>
      <c r="B629" s="573" t="s">
        <v>1485</v>
      </c>
      <c r="C629" s="575"/>
      <c r="D629" s="576"/>
    </row>
    <row r="630" customFormat="false" ht="15" hidden="false" customHeight="false" outlineLevel="0" collapsed="false">
      <c r="A630" s="574" t="s">
        <v>1487</v>
      </c>
      <c r="B630" s="573" t="s">
        <v>1488</v>
      </c>
      <c r="C630" s="575"/>
      <c r="D630" s="576"/>
    </row>
    <row r="631" customFormat="false" ht="15" hidden="false" customHeight="false" outlineLevel="0" collapsed="false">
      <c r="A631" s="574" t="s">
        <v>1489</v>
      </c>
      <c r="B631" s="573" t="s">
        <v>1490</v>
      </c>
      <c r="C631" s="575"/>
      <c r="D631" s="576"/>
    </row>
    <row r="632" customFormat="false" ht="15" hidden="false" customHeight="false" outlineLevel="0" collapsed="false">
      <c r="A632" s="574" t="s">
        <v>1491</v>
      </c>
      <c r="B632" s="573" t="s">
        <v>1492</v>
      </c>
      <c r="C632" s="575"/>
      <c r="D632" s="576"/>
    </row>
    <row r="633" customFormat="false" ht="15" hidden="false" customHeight="false" outlineLevel="0" collapsed="false">
      <c r="A633" s="574" t="s">
        <v>1494</v>
      </c>
      <c r="B633" s="573" t="s">
        <v>1495</v>
      </c>
      <c r="C633" s="575"/>
      <c r="D633" s="576"/>
    </row>
    <row r="634" customFormat="false" ht="15" hidden="false" customHeight="false" outlineLevel="0" collapsed="false">
      <c r="A634" s="572" t="s">
        <v>1497</v>
      </c>
      <c r="B634" s="573" t="s">
        <v>1498</v>
      </c>
      <c r="C634" s="575"/>
      <c r="D634" s="576"/>
    </row>
    <row r="635" customFormat="false" ht="15" hidden="false" customHeight="false" outlineLevel="0" collapsed="false">
      <c r="A635" s="572" t="s">
        <v>1500</v>
      </c>
      <c r="B635" s="573" t="s">
        <v>1501</v>
      </c>
      <c r="C635" s="575"/>
      <c r="D635" s="576"/>
    </row>
    <row r="636" customFormat="false" ht="15" hidden="false" customHeight="false" outlineLevel="0" collapsed="false">
      <c r="A636" s="572" t="s">
        <v>1500</v>
      </c>
      <c r="B636" s="573" t="s">
        <v>1543</v>
      </c>
      <c r="C636" s="575"/>
      <c r="D636" s="576"/>
    </row>
    <row r="637" customFormat="false" ht="15" hidden="false" customHeight="false" outlineLevel="0" collapsed="false">
      <c r="A637" s="572" t="s">
        <v>1502</v>
      </c>
      <c r="B637" s="573" t="s">
        <v>1503</v>
      </c>
      <c r="C637" s="575"/>
      <c r="D637" s="576"/>
    </row>
    <row r="638" customFormat="false" ht="15" hidden="false" customHeight="false" outlineLevel="0" collapsed="false">
      <c r="A638" s="572" t="s">
        <v>1504</v>
      </c>
      <c r="B638" s="573" t="s">
        <v>1505</v>
      </c>
      <c r="C638" s="575"/>
      <c r="D638" s="576"/>
    </row>
    <row r="639" customFormat="false" ht="15" hidden="false" customHeight="false" outlineLevel="0" collapsed="false">
      <c r="A639" s="574" t="s">
        <v>1506</v>
      </c>
      <c r="B639" s="573" t="s">
        <v>1507</v>
      </c>
      <c r="C639" s="575"/>
      <c r="D639" s="576"/>
    </row>
    <row r="640" customFormat="false" ht="15" hidden="false" customHeight="false" outlineLevel="0" collapsed="false">
      <c r="A640" s="572" t="s">
        <v>1509</v>
      </c>
      <c r="B640" s="573" t="s">
        <v>1510</v>
      </c>
      <c r="C640" s="575"/>
      <c r="D640" s="576"/>
    </row>
    <row r="641" customFormat="false" ht="15" hidden="false" customHeight="false" outlineLevel="0" collapsed="false">
      <c r="A641" s="572" t="s">
        <v>1511</v>
      </c>
      <c r="B641" s="573" t="s">
        <v>1512</v>
      </c>
      <c r="C641" s="575"/>
      <c r="D641" s="576"/>
    </row>
    <row r="642" customFormat="false" ht="15" hidden="false" customHeight="false" outlineLevel="0" collapsed="false">
      <c r="A642" s="572" t="s">
        <v>1514</v>
      </c>
      <c r="B642" s="573" t="s">
        <v>1515</v>
      </c>
      <c r="C642" s="575"/>
      <c r="D642" s="576"/>
    </row>
    <row r="643" customFormat="false" ht="15" hidden="false" customHeight="false" outlineLevel="0" collapsed="false">
      <c r="A643" s="572" t="s">
        <v>1516</v>
      </c>
      <c r="B643" s="573" t="s">
        <v>1517</v>
      </c>
      <c r="C643" s="575"/>
      <c r="D643" s="576"/>
    </row>
    <row r="644" customFormat="false" ht="15" hidden="false" customHeight="false" outlineLevel="0" collapsed="false">
      <c r="A644" s="572" t="s">
        <v>1518</v>
      </c>
      <c r="B644" s="573" t="s">
        <v>1519</v>
      </c>
      <c r="C644" s="575"/>
      <c r="D644" s="576"/>
    </row>
    <row r="645" customFormat="false" ht="15" hidden="false" customHeight="false" outlineLevel="0" collapsed="false">
      <c r="A645" s="572" t="s">
        <v>1520</v>
      </c>
      <c r="B645" s="573" t="s">
        <v>1521</v>
      </c>
      <c r="C645" s="575"/>
      <c r="D645" s="576"/>
    </row>
    <row r="646" customFormat="false" ht="15" hidden="false" customHeight="false" outlineLevel="0" collapsed="false">
      <c r="A646" s="572" t="s">
        <v>1522</v>
      </c>
      <c r="B646" s="573" t="s">
        <v>1523</v>
      </c>
      <c r="C646" s="575"/>
      <c r="D646" s="576"/>
    </row>
    <row r="647" customFormat="false" ht="15" hidden="false" customHeight="false" outlineLevel="0" collapsed="false">
      <c r="A647" s="572" t="s">
        <v>1526</v>
      </c>
      <c r="B647" s="573" t="s">
        <v>1527</v>
      </c>
      <c r="C647" s="575"/>
      <c r="D647" s="576"/>
    </row>
    <row r="648" customFormat="false" ht="15" hidden="false" customHeight="false" outlineLevel="0" collapsed="false">
      <c r="A648" s="572" t="s">
        <v>1528</v>
      </c>
      <c r="B648" s="573" t="s">
        <v>1529</v>
      </c>
      <c r="C648" s="575"/>
      <c r="D648" s="576"/>
    </row>
    <row r="649" customFormat="false" ht="15" hidden="false" customHeight="false" outlineLevel="0" collapsed="false">
      <c r="A649" s="572" t="s">
        <v>1530</v>
      </c>
      <c r="B649" s="573" t="s">
        <v>1531</v>
      </c>
      <c r="C649" s="575"/>
      <c r="D649" s="576"/>
    </row>
    <row r="650" customFormat="false" ht="15" hidden="false" customHeight="false" outlineLevel="0" collapsed="false">
      <c r="A650" s="572" t="s">
        <v>1532</v>
      </c>
      <c r="B650" s="573" t="s">
        <v>1533</v>
      </c>
      <c r="C650" s="575"/>
      <c r="D650" s="576"/>
    </row>
    <row r="651" customFormat="false" ht="15" hidden="false" customHeight="false" outlineLevel="0" collapsed="false">
      <c r="A651" s="572" t="s">
        <v>1532</v>
      </c>
      <c r="B651" s="573" t="s">
        <v>1535</v>
      </c>
      <c r="C651" s="575"/>
      <c r="D651" s="576"/>
    </row>
    <row r="652" customFormat="false" ht="15" hidden="false" customHeight="false" outlineLevel="0" collapsed="false">
      <c r="A652" s="572" t="s">
        <v>1537</v>
      </c>
      <c r="B652" s="573" t="s">
        <v>1538</v>
      </c>
      <c r="C652" s="575"/>
      <c r="D652" s="576"/>
    </row>
    <row r="653" customFormat="false" ht="15" hidden="false" customHeight="false" outlineLevel="0" collapsed="false">
      <c r="A653" s="572" t="s">
        <v>1539</v>
      </c>
      <c r="B653" s="573" t="s">
        <v>1540</v>
      </c>
      <c r="C653" s="575"/>
      <c r="D653" s="576"/>
    </row>
    <row r="654" customFormat="false" ht="15" hidden="false" customHeight="false" outlineLevel="0" collapsed="false">
      <c r="A654" s="572" t="s">
        <v>1549</v>
      </c>
      <c r="B654" s="573" t="s">
        <v>1550</v>
      </c>
      <c r="C654" s="575"/>
      <c r="D654" s="576"/>
    </row>
    <row r="655" customFormat="false" ht="15" hidden="false" customHeight="false" outlineLevel="0" collapsed="false">
      <c r="A655" s="572" t="s">
        <v>1544</v>
      </c>
      <c r="B655" s="573" t="s">
        <v>1545</v>
      </c>
      <c r="C655" s="575"/>
      <c r="D655" s="576"/>
    </row>
    <row r="656" customFormat="false" ht="15" hidden="false" customHeight="false" outlineLevel="0" collapsed="false">
      <c r="A656" s="572" t="s">
        <v>1547</v>
      </c>
      <c r="B656" s="573" t="s">
        <v>1548</v>
      </c>
      <c r="C656" s="575"/>
      <c r="D656" s="576"/>
    </row>
    <row r="657" customFormat="false" ht="15" hidden="false" customHeight="false" outlineLevel="0" collapsed="false">
      <c r="A657" s="572" t="s">
        <v>1551</v>
      </c>
      <c r="B657" s="573" t="s">
        <v>1552</v>
      </c>
      <c r="C657" s="575"/>
      <c r="D657" s="576"/>
    </row>
    <row r="658" customFormat="false" ht="15" hidden="false" customHeight="false" outlineLevel="0" collapsed="false">
      <c r="A658" s="572" t="s">
        <v>1553</v>
      </c>
      <c r="B658" s="573" t="s">
        <v>1554</v>
      </c>
      <c r="C658" s="575"/>
      <c r="D658" s="576"/>
    </row>
    <row r="659" customFormat="false" ht="15" hidden="false" customHeight="false" outlineLevel="0" collapsed="false">
      <c r="A659" s="572" t="s">
        <v>553</v>
      </c>
      <c r="B659" s="573" t="s">
        <v>554</v>
      </c>
      <c r="C659" s="575"/>
      <c r="D659" s="576"/>
    </row>
    <row r="660" customFormat="false" ht="15" hidden="false" customHeight="false" outlineLevel="0" collapsed="false">
      <c r="A660" s="572" t="s">
        <v>232</v>
      </c>
      <c r="B660" s="573" t="s">
        <v>233</v>
      </c>
      <c r="C660" s="575"/>
      <c r="D660" s="576"/>
    </row>
    <row r="661" customFormat="false" ht="15" hidden="false" customHeight="false" outlineLevel="0" collapsed="false">
      <c r="A661" s="572" t="s">
        <v>235</v>
      </c>
      <c r="B661" s="573" t="s">
        <v>236</v>
      </c>
      <c r="C661" s="575"/>
      <c r="D661" s="576"/>
    </row>
    <row r="662" customFormat="false" ht="15" hidden="false" customHeight="false" outlineLevel="0" collapsed="false">
      <c r="A662" s="572" t="s">
        <v>2387</v>
      </c>
      <c r="B662" s="573" t="s">
        <v>2388</v>
      </c>
      <c r="C662" s="575"/>
      <c r="D662" s="576"/>
    </row>
    <row r="663" customFormat="false" ht="15" hidden="false" customHeight="false" outlineLevel="0" collapsed="false">
      <c r="A663" s="572" t="s">
        <v>1019</v>
      </c>
      <c r="B663" s="573" t="s">
        <v>1020</v>
      </c>
      <c r="C663" s="575"/>
      <c r="D663" s="576"/>
    </row>
    <row r="664" customFormat="false" ht="15" hidden="false" customHeight="false" outlineLevel="0" collapsed="false">
      <c r="A664" s="572" t="s">
        <v>1023</v>
      </c>
      <c r="B664" s="573" t="s">
        <v>1024</v>
      </c>
      <c r="C664" s="575"/>
      <c r="D664" s="576"/>
    </row>
    <row r="665" customFormat="false" ht="15" hidden="false" customHeight="false" outlineLevel="0" collapsed="false">
      <c r="A665" s="572" t="s">
        <v>1028</v>
      </c>
      <c r="B665" s="573" t="s">
        <v>1029</v>
      </c>
      <c r="C665" s="575"/>
      <c r="D665" s="576"/>
    </row>
    <row r="666" customFormat="false" ht="15" hidden="false" customHeight="false" outlineLevel="0" collapsed="false">
      <c r="A666" s="572" t="s">
        <v>238</v>
      </c>
      <c r="B666" s="573" t="s">
        <v>239</v>
      </c>
      <c r="C666" s="575"/>
      <c r="D666" s="576"/>
    </row>
    <row r="667" customFormat="false" ht="15" hidden="false" customHeight="false" outlineLevel="0" collapsed="false">
      <c r="A667" s="574" t="s">
        <v>1556</v>
      </c>
      <c r="B667" s="573" t="s">
        <v>1557</v>
      </c>
      <c r="C667" s="575"/>
      <c r="D667" s="576"/>
    </row>
    <row r="668" customFormat="false" ht="15" hidden="false" customHeight="false" outlineLevel="0" collapsed="false">
      <c r="A668" s="572" t="s">
        <v>1558</v>
      </c>
      <c r="B668" s="573" t="s">
        <v>1559</v>
      </c>
      <c r="C668" s="575"/>
      <c r="D668" s="576"/>
    </row>
    <row r="669" customFormat="false" ht="15" hidden="false" customHeight="false" outlineLevel="0" collapsed="false">
      <c r="A669" s="572" t="s">
        <v>1560</v>
      </c>
      <c r="B669" s="573" t="s">
        <v>1561</v>
      </c>
      <c r="C669" s="575"/>
      <c r="D669" s="576"/>
    </row>
    <row r="670" customFormat="false" ht="15" hidden="false" customHeight="false" outlineLevel="0" collapsed="false">
      <c r="A670" s="574" t="s">
        <v>1563</v>
      </c>
      <c r="B670" s="573" t="s">
        <v>1564</v>
      </c>
      <c r="C670" s="575"/>
      <c r="D670" s="576"/>
    </row>
    <row r="671" customFormat="false" ht="15" hidden="false" customHeight="false" outlineLevel="0" collapsed="false">
      <c r="A671" s="574" t="s">
        <v>1567</v>
      </c>
      <c r="B671" s="573" t="s">
        <v>1568</v>
      </c>
      <c r="C671" s="575"/>
      <c r="D671" s="576"/>
    </row>
    <row r="672" customFormat="false" ht="15" hidden="false" customHeight="false" outlineLevel="0" collapsed="false">
      <c r="A672" s="572" t="s">
        <v>2017</v>
      </c>
      <c r="B672" s="573" t="s">
        <v>2018</v>
      </c>
      <c r="C672" s="575"/>
      <c r="D672" s="576"/>
    </row>
    <row r="673" customFormat="false" ht="15" hidden="false" customHeight="false" outlineLevel="0" collapsed="false">
      <c r="A673" s="572" t="s">
        <v>2019</v>
      </c>
      <c r="B673" s="573" t="s">
        <v>2020</v>
      </c>
      <c r="C673" s="575"/>
      <c r="D673" s="576"/>
    </row>
    <row r="674" customFormat="false" ht="15" hidden="false" customHeight="false" outlineLevel="0" collapsed="false">
      <c r="A674" s="572" t="s">
        <v>2021</v>
      </c>
      <c r="B674" s="573" t="s">
        <v>2022</v>
      </c>
      <c r="C674" s="575"/>
      <c r="D674" s="576"/>
    </row>
    <row r="675" customFormat="false" ht="15" hidden="false" customHeight="false" outlineLevel="0" collapsed="false">
      <c r="A675" s="574" t="s">
        <v>1569</v>
      </c>
      <c r="B675" s="573" t="s">
        <v>1570</v>
      </c>
      <c r="C675" s="575"/>
      <c r="D675" s="576"/>
    </row>
    <row r="676" customFormat="false" ht="15" hidden="false" customHeight="false" outlineLevel="0" collapsed="false">
      <c r="A676" s="574" t="s">
        <v>1571</v>
      </c>
      <c r="B676" s="573" t="s">
        <v>1572</v>
      </c>
      <c r="C676" s="575"/>
      <c r="D676" s="576"/>
    </row>
    <row r="677" customFormat="false" ht="15" hidden="false" customHeight="false" outlineLevel="0" collapsed="false">
      <c r="A677" s="572" t="s">
        <v>2538</v>
      </c>
      <c r="B677" s="573" t="s">
        <v>2539</v>
      </c>
      <c r="C677" s="575"/>
      <c r="D677" s="576"/>
    </row>
    <row r="678" customFormat="false" ht="15" hidden="false" customHeight="false" outlineLevel="0" collapsed="false">
      <c r="A678" s="572" t="s">
        <v>2023</v>
      </c>
      <c r="B678" s="573" t="s">
        <v>2024</v>
      </c>
      <c r="C678" s="575"/>
      <c r="D678" s="576"/>
    </row>
    <row r="679" customFormat="false" ht="15" hidden="false" customHeight="false" outlineLevel="0" collapsed="false">
      <c r="A679" s="574" t="s">
        <v>1573</v>
      </c>
      <c r="B679" s="573" t="s">
        <v>1574</v>
      </c>
      <c r="C679" s="575"/>
      <c r="D679" s="576"/>
    </row>
    <row r="680" customFormat="false" ht="15" hidden="false" customHeight="false" outlineLevel="0" collapsed="false">
      <c r="A680" s="574" t="s">
        <v>1576</v>
      </c>
      <c r="B680" s="573" t="s">
        <v>1577</v>
      </c>
      <c r="C680" s="575"/>
      <c r="D680" s="576"/>
    </row>
    <row r="681" customFormat="false" ht="15" hidden="false" customHeight="false" outlineLevel="0" collapsed="false">
      <c r="A681" s="574" t="s">
        <v>2739</v>
      </c>
      <c r="B681" s="573" t="s">
        <v>1594</v>
      </c>
      <c r="C681" s="575"/>
      <c r="D681" s="576"/>
    </row>
    <row r="682" customFormat="false" ht="15" hidden="false" customHeight="false" outlineLevel="0" collapsed="false">
      <c r="A682" s="572" t="s">
        <v>1582</v>
      </c>
      <c r="B682" s="573" t="s">
        <v>1583</v>
      </c>
      <c r="C682" s="575"/>
      <c r="D682" s="576"/>
    </row>
    <row r="683" customFormat="false" ht="15" hidden="false" customHeight="false" outlineLevel="0" collapsed="false">
      <c r="A683" s="574" t="s">
        <v>1579</v>
      </c>
      <c r="B683" s="573" t="s">
        <v>1580</v>
      </c>
      <c r="C683" s="575"/>
      <c r="D683" s="576"/>
    </row>
    <row r="684" customFormat="false" ht="15" hidden="false" customHeight="false" outlineLevel="0" collapsed="false">
      <c r="A684" s="574" t="s">
        <v>1586</v>
      </c>
      <c r="B684" s="573" t="s">
        <v>1587</v>
      </c>
      <c r="C684" s="575"/>
      <c r="D684" s="576"/>
    </row>
    <row r="685" customFormat="false" ht="15" hidden="false" customHeight="false" outlineLevel="0" collapsed="false">
      <c r="A685" s="572" t="s">
        <v>1584</v>
      </c>
      <c r="B685" s="573" t="s">
        <v>1585</v>
      </c>
      <c r="C685" s="575"/>
      <c r="D685" s="576"/>
    </row>
    <row r="686" customFormat="false" ht="15" hidden="false" customHeight="false" outlineLevel="0" collapsed="false">
      <c r="A686" s="572" t="s">
        <v>1590</v>
      </c>
      <c r="B686" s="573" t="s">
        <v>1591</v>
      </c>
      <c r="C686" s="575"/>
      <c r="D686" s="576"/>
    </row>
    <row r="687" customFormat="false" ht="15" hidden="false" customHeight="false" outlineLevel="0" collapsed="false">
      <c r="A687" s="572" t="s">
        <v>2540</v>
      </c>
      <c r="B687" s="573" t="s">
        <v>2541</v>
      </c>
      <c r="C687" s="575"/>
      <c r="D687" s="576"/>
    </row>
    <row r="688" customFormat="false" ht="15" hidden="false" customHeight="false" outlineLevel="0" collapsed="false">
      <c r="A688" s="572" t="s">
        <v>2390</v>
      </c>
      <c r="B688" s="573" t="s">
        <v>2391</v>
      </c>
      <c r="C688" s="575"/>
      <c r="D688" s="576"/>
    </row>
    <row r="689" customFormat="false" ht="15" hidden="false" customHeight="false" outlineLevel="0" collapsed="false">
      <c r="A689" s="572" t="s">
        <v>2392</v>
      </c>
      <c r="B689" s="573" t="s">
        <v>2393</v>
      </c>
      <c r="C689" s="575"/>
      <c r="D689" s="576"/>
    </row>
    <row r="690" customFormat="false" ht="15" hidden="false" customHeight="false" outlineLevel="0" collapsed="false">
      <c r="A690" s="572" t="s">
        <v>1596</v>
      </c>
      <c r="B690" s="573" t="s">
        <v>1597</v>
      </c>
      <c r="C690" s="575"/>
      <c r="D690" s="576"/>
    </row>
    <row r="691" customFormat="false" ht="15" hidden="false" customHeight="false" outlineLevel="0" collapsed="false">
      <c r="A691" s="572" t="s">
        <v>2394</v>
      </c>
      <c r="B691" s="573" t="s">
        <v>2395</v>
      </c>
      <c r="C691" s="575"/>
      <c r="D691" s="576"/>
    </row>
    <row r="692" customFormat="false" ht="15" hidden="false" customHeight="false" outlineLevel="0" collapsed="false">
      <c r="A692" s="572" t="s">
        <v>2397</v>
      </c>
      <c r="B692" s="573" t="s">
        <v>2398</v>
      </c>
      <c r="C692" s="575"/>
      <c r="D692" s="576"/>
    </row>
    <row r="693" customFormat="false" ht="15" hidden="false" customHeight="false" outlineLevel="0" collapsed="false">
      <c r="A693" s="572" t="s">
        <v>2542</v>
      </c>
      <c r="B693" s="573" t="s">
        <v>2543</v>
      </c>
      <c r="C693" s="575"/>
      <c r="D693" s="576"/>
    </row>
    <row r="694" customFormat="false" ht="15" hidden="false" customHeight="false" outlineLevel="0" collapsed="false">
      <c r="A694" s="572" t="s">
        <v>1598</v>
      </c>
      <c r="B694" s="573" t="s">
        <v>1599</v>
      </c>
      <c r="C694" s="575"/>
      <c r="D694" s="576"/>
    </row>
    <row r="695" customFormat="false" ht="15" hidden="false" customHeight="false" outlineLevel="0" collapsed="false">
      <c r="A695" s="572" t="s">
        <v>1603</v>
      </c>
      <c r="B695" s="573" t="s">
        <v>1604</v>
      </c>
      <c r="C695" s="575"/>
      <c r="D695" s="576"/>
    </row>
    <row r="696" customFormat="false" ht="15" hidden="false" customHeight="false" outlineLevel="0" collapsed="false">
      <c r="A696" s="574" t="s">
        <v>1600</v>
      </c>
      <c r="B696" s="573" t="s">
        <v>1601</v>
      </c>
      <c r="C696" s="575"/>
      <c r="D696" s="576"/>
    </row>
    <row r="697" customFormat="false" ht="15" hidden="false" customHeight="false" outlineLevel="0" collapsed="false">
      <c r="A697" s="572" t="s">
        <v>1605</v>
      </c>
      <c r="B697" s="573" t="s">
        <v>1606</v>
      </c>
      <c r="C697" s="575"/>
      <c r="D697" s="576"/>
    </row>
    <row r="698" customFormat="false" ht="15" hidden="false" customHeight="false" outlineLevel="0" collapsed="false">
      <c r="A698" s="595" t="s">
        <v>1609</v>
      </c>
      <c r="B698" s="596" t="s">
        <v>1610</v>
      </c>
      <c r="C698" s="575"/>
      <c r="D698" s="576"/>
    </row>
    <row r="699" customFormat="false" ht="15" hidden="false" customHeight="false" outlineLevel="0" collapsed="false">
      <c r="A699" s="597" t="s">
        <v>1607</v>
      </c>
      <c r="B699" s="598" t="s">
        <v>1608</v>
      </c>
      <c r="C699" s="575"/>
      <c r="D699" s="576"/>
    </row>
    <row r="700" customFormat="false" ht="15" hidden="false" customHeight="false" outlineLevel="0" collapsed="false">
      <c r="A700" s="599" t="s">
        <v>1612</v>
      </c>
      <c r="B700" s="600" t="s">
        <v>1613</v>
      </c>
      <c r="C700" s="575"/>
      <c r="D700" s="576"/>
    </row>
    <row r="701" customFormat="false" ht="15" hidden="false" customHeight="false" outlineLevel="0" collapsed="false">
      <c r="A701" s="572" t="s">
        <v>1614</v>
      </c>
      <c r="B701" s="573" t="s">
        <v>1615</v>
      </c>
      <c r="C701" s="575"/>
      <c r="D701" s="576"/>
    </row>
    <row r="702" customFormat="false" ht="15" hidden="false" customHeight="false" outlineLevel="0" collapsed="false">
      <c r="A702" s="572" t="s">
        <v>1616</v>
      </c>
      <c r="B702" s="573" t="s">
        <v>1617</v>
      </c>
      <c r="C702" s="575"/>
      <c r="D702" s="576"/>
    </row>
    <row r="703" customFormat="false" ht="15" hidden="false" customHeight="false" outlineLevel="0" collapsed="false">
      <c r="A703" s="572" t="s">
        <v>2025</v>
      </c>
      <c r="B703" s="573" t="s">
        <v>2026</v>
      </c>
      <c r="C703" s="575"/>
      <c r="D703" s="576"/>
    </row>
    <row r="704" customFormat="false" ht="15" hidden="false" customHeight="false" outlineLevel="0" collapsed="false">
      <c r="A704" s="574" t="s">
        <v>241</v>
      </c>
      <c r="B704" s="573" t="s">
        <v>242</v>
      </c>
      <c r="C704" s="575"/>
      <c r="D704" s="576"/>
    </row>
    <row r="705" customFormat="false" ht="15" hidden="false" customHeight="false" outlineLevel="0" collapsed="false">
      <c r="A705" s="572" t="s">
        <v>2399</v>
      </c>
      <c r="B705" s="573" t="s">
        <v>2400</v>
      </c>
      <c r="C705" s="575"/>
      <c r="D705" s="576"/>
    </row>
    <row r="706" customFormat="false" ht="15" hidden="false" customHeight="false" outlineLevel="0" collapsed="false">
      <c r="A706" s="572" t="s">
        <v>1048</v>
      </c>
      <c r="B706" s="573" t="s">
        <v>1049</v>
      </c>
      <c r="C706" s="575"/>
      <c r="D706" s="576"/>
    </row>
    <row r="707" customFormat="false" ht="15" hidden="false" customHeight="false" outlineLevel="0" collapsed="false">
      <c r="A707" s="601" t="s">
        <v>1054</v>
      </c>
      <c r="B707" s="573" t="s">
        <v>1055</v>
      </c>
      <c r="C707" s="575"/>
      <c r="D707" s="576"/>
    </row>
    <row r="708" customFormat="false" ht="15" hidden="false" customHeight="false" outlineLevel="0" collapsed="false">
      <c r="A708" s="601" t="s">
        <v>1061</v>
      </c>
      <c r="B708" s="573" t="s">
        <v>1062</v>
      </c>
      <c r="C708" s="575"/>
      <c r="D708" s="576"/>
    </row>
    <row r="709" customFormat="false" ht="15" hidden="false" customHeight="false" outlineLevel="0" collapsed="false">
      <c r="A709" s="601" t="s">
        <v>1032</v>
      </c>
      <c r="B709" s="573" t="s">
        <v>1033</v>
      </c>
      <c r="C709" s="575"/>
      <c r="D709" s="576"/>
    </row>
    <row r="710" customFormat="false" ht="15" hidden="false" customHeight="false" outlineLevel="0" collapsed="false">
      <c r="A710" s="601" t="s">
        <v>1037</v>
      </c>
      <c r="B710" s="573" t="s">
        <v>1038</v>
      </c>
      <c r="C710" s="575"/>
      <c r="D710" s="576"/>
    </row>
    <row r="711" customFormat="false" ht="15" hidden="false" customHeight="false" outlineLevel="0" collapsed="false">
      <c r="A711" s="601" t="s">
        <v>1041</v>
      </c>
      <c r="B711" s="573" t="s">
        <v>1042</v>
      </c>
      <c r="C711" s="575"/>
      <c r="D711" s="576"/>
    </row>
    <row r="712" customFormat="false" ht="15" hidden="false" customHeight="false" outlineLevel="0" collapsed="false">
      <c r="A712" s="601" t="s">
        <v>1045</v>
      </c>
      <c r="B712" s="573" t="s">
        <v>1046</v>
      </c>
      <c r="C712" s="575"/>
      <c r="D712" s="576"/>
    </row>
    <row r="713" customFormat="false" ht="15" hidden="false" customHeight="false" outlineLevel="0" collapsed="false">
      <c r="A713" s="574" t="s">
        <v>561</v>
      </c>
      <c r="B713" s="573" t="s">
        <v>562</v>
      </c>
      <c r="C713" s="575"/>
      <c r="D713" s="576"/>
    </row>
    <row r="714" customFormat="false" ht="15" hidden="false" customHeight="false" outlineLevel="0" collapsed="false">
      <c r="A714" s="574" t="s">
        <v>568</v>
      </c>
      <c r="B714" s="573" t="s">
        <v>569</v>
      </c>
      <c r="C714" s="575"/>
      <c r="D714" s="576"/>
    </row>
    <row r="715" customFormat="false" ht="15" hidden="false" customHeight="false" outlineLevel="0" collapsed="false">
      <c r="A715" s="572" t="s">
        <v>574</v>
      </c>
      <c r="B715" s="573" t="s">
        <v>575</v>
      </c>
      <c r="C715" s="575"/>
      <c r="D715" s="576"/>
    </row>
    <row r="716" customFormat="false" ht="15" hidden="false" customHeight="false" outlineLevel="0" collapsed="false">
      <c r="A716" s="574" t="s">
        <v>576</v>
      </c>
      <c r="B716" s="573" t="s">
        <v>577</v>
      </c>
      <c r="C716" s="575"/>
      <c r="D716" s="576"/>
    </row>
    <row r="717" customFormat="false" ht="15" hidden="false" customHeight="false" outlineLevel="0" collapsed="false">
      <c r="A717" s="574" t="s">
        <v>580</v>
      </c>
      <c r="B717" s="573" t="s">
        <v>581</v>
      </c>
      <c r="C717" s="575"/>
      <c r="D717" s="576"/>
    </row>
    <row r="718" customFormat="false" ht="15" hidden="false" customHeight="false" outlineLevel="0" collapsed="false">
      <c r="A718" s="572" t="s">
        <v>585</v>
      </c>
      <c r="B718" s="573" t="s">
        <v>586</v>
      </c>
      <c r="C718" s="575"/>
      <c r="D718" s="576"/>
    </row>
    <row r="719" customFormat="false" ht="15" hidden="false" customHeight="false" outlineLevel="0" collapsed="false">
      <c r="A719" s="572" t="s">
        <v>588</v>
      </c>
      <c r="B719" s="573" t="s">
        <v>589</v>
      </c>
      <c r="C719" s="575"/>
      <c r="D719" s="576"/>
    </row>
    <row r="720" customFormat="false" ht="15" hidden="false" customHeight="false" outlineLevel="0" collapsed="false">
      <c r="A720" s="572" t="s">
        <v>590</v>
      </c>
      <c r="B720" s="573" t="s">
        <v>591</v>
      </c>
      <c r="C720" s="575"/>
      <c r="D720" s="576"/>
    </row>
    <row r="721" customFormat="false" ht="15" hidden="false" customHeight="false" outlineLevel="0" collapsed="false">
      <c r="A721" s="572" t="s">
        <v>243</v>
      </c>
      <c r="B721" s="573" t="s">
        <v>244</v>
      </c>
      <c r="C721" s="575"/>
      <c r="D721" s="576"/>
    </row>
    <row r="722" customFormat="false" ht="15" hidden="false" customHeight="false" outlineLevel="0" collapsed="false">
      <c r="A722" s="574" t="s">
        <v>2029</v>
      </c>
      <c r="B722" s="573" t="s">
        <v>2030</v>
      </c>
      <c r="C722" s="575"/>
      <c r="D722" s="576"/>
    </row>
    <row r="723" customFormat="false" ht="15" hidden="false" customHeight="false" outlineLevel="0" collapsed="false">
      <c r="A723" s="572" t="s">
        <v>2401</v>
      </c>
      <c r="B723" s="573" t="s">
        <v>2402</v>
      </c>
      <c r="C723" s="575"/>
      <c r="D723" s="576"/>
    </row>
    <row r="724" customFormat="false" ht="15" hidden="false" customHeight="false" outlineLevel="0" collapsed="false">
      <c r="A724" s="572" t="s">
        <v>2032</v>
      </c>
      <c r="B724" s="573" t="s">
        <v>2033</v>
      </c>
      <c r="C724" s="575"/>
      <c r="D724" s="576"/>
    </row>
    <row r="725" customFormat="false" ht="15" hidden="false" customHeight="false" outlineLevel="0" collapsed="false">
      <c r="A725" s="572" t="s">
        <v>2544</v>
      </c>
      <c r="B725" s="573" t="s">
        <v>2545</v>
      </c>
      <c r="C725" s="575"/>
      <c r="D725" s="576"/>
    </row>
    <row r="726" customFormat="false" ht="15" hidden="false" customHeight="false" outlineLevel="0" collapsed="false">
      <c r="A726" s="572" t="s">
        <v>2035</v>
      </c>
      <c r="B726" s="573" t="s">
        <v>2036</v>
      </c>
      <c r="C726" s="575"/>
      <c r="D726" s="576"/>
    </row>
    <row r="727" customFormat="false" ht="15" hidden="false" customHeight="false" outlineLevel="0" collapsed="false">
      <c r="A727" s="572" t="s">
        <v>2546</v>
      </c>
      <c r="B727" s="573" t="s">
        <v>2547</v>
      </c>
      <c r="C727" s="575"/>
      <c r="D727" s="576"/>
    </row>
    <row r="728" customFormat="false" ht="15" hidden="false" customHeight="false" outlineLevel="0" collapsed="false">
      <c r="A728" s="572" t="s">
        <v>2037</v>
      </c>
      <c r="B728" s="573" t="s">
        <v>2038</v>
      </c>
      <c r="C728" s="575"/>
      <c r="D728" s="576"/>
    </row>
    <row r="729" customFormat="false" ht="15" hidden="false" customHeight="false" outlineLevel="0" collapsed="false">
      <c r="A729" s="572" t="s">
        <v>2039</v>
      </c>
      <c r="B729" s="573" t="s">
        <v>2040</v>
      </c>
      <c r="C729" s="575"/>
      <c r="D729" s="576"/>
    </row>
    <row r="730" customFormat="false" ht="15" hidden="false" customHeight="false" outlineLevel="0" collapsed="false">
      <c r="A730" s="572" t="s">
        <v>2548</v>
      </c>
      <c r="B730" s="573" t="s">
        <v>2549</v>
      </c>
      <c r="C730" s="575"/>
      <c r="D730" s="576"/>
    </row>
    <row r="731" customFormat="false" ht="15" hidden="false" customHeight="false" outlineLevel="0" collapsed="false">
      <c r="A731" s="572" t="s">
        <v>2041</v>
      </c>
      <c r="B731" s="573" t="s">
        <v>2042</v>
      </c>
      <c r="C731" s="575"/>
      <c r="D731" s="576"/>
    </row>
    <row r="732" customFormat="false" ht="15" hidden="false" customHeight="false" outlineLevel="0" collapsed="false">
      <c r="A732" s="572" t="s">
        <v>2043</v>
      </c>
      <c r="B732" s="573" t="s">
        <v>2044</v>
      </c>
      <c r="C732" s="575"/>
      <c r="D732" s="576"/>
    </row>
    <row r="733" customFormat="false" ht="15" hidden="false" customHeight="false" outlineLevel="0" collapsed="false">
      <c r="A733" s="572" t="s">
        <v>2404</v>
      </c>
      <c r="B733" s="573" t="s">
        <v>2405</v>
      </c>
      <c r="C733" s="575"/>
      <c r="D733" s="576"/>
    </row>
    <row r="734" customFormat="false" ht="15" hidden="false" customHeight="false" outlineLevel="0" collapsed="false">
      <c r="A734" s="572" t="s">
        <v>2406</v>
      </c>
      <c r="B734" s="573" t="s">
        <v>2407</v>
      </c>
      <c r="C734" s="575"/>
      <c r="D734" s="576"/>
    </row>
    <row r="735" customFormat="false" ht="15" hidden="false" customHeight="false" outlineLevel="0" collapsed="false">
      <c r="A735" s="572" t="s">
        <v>2408</v>
      </c>
      <c r="B735" s="573" t="s">
        <v>2409</v>
      </c>
      <c r="C735" s="575"/>
      <c r="D735" s="576"/>
    </row>
    <row r="736" customFormat="false" ht="15" hidden="false" customHeight="false" outlineLevel="0" collapsed="false">
      <c r="A736" s="572" t="s">
        <v>2045</v>
      </c>
      <c r="B736" s="573" t="s">
        <v>2046</v>
      </c>
      <c r="C736" s="575"/>
      <c r="D736" s="576"/>
    </row>
    <row r="737" customFormat="false" ht="15" hidden="false" customHeight="false" outlineLevel="0" collapsed="false">
      <c r="A737" s="572" t="s">
        <v>2410</v>
      </c>
      <c r="B737" s="573" t="s">
        <v>2411</v>
      </c>
      <c r="C737" s="575"/>
      <c r="D737" s="576"/>
    </row>
    <row r="738" customFormat="false" ht="15" hidden="false" customHeight="false" outlineLevel="0" collapsed="false">
      <c r="A738" s="572" t="s">
        <v>2550</v>
      </c>
      <c r="B738" s="573" t="s">
        <v>2551</v>
      </c>
      <c r="C738" s="575"/>
      <c r="D738" s="576"/>
    </row>
    <row r="739" customFormat="false" ht="15" hidden="false" customHeight="false" outlineLevel="0" collapsed="false">
      <c r="A739" s="572" t="s">
        <v>2412</v>
      </c>
      <c r="B739" s="573" t="s">
        <v>2413</v>
      </c>
      <c r="C739" s="575"/>
      <c r="D739" s="576"/>
    </row>
    <row r="740" customFormat="false" ht="15" hidden="false" customHeight="false" outlineLevel="0" collapsed="false">
      <c r="A740" s="572" t="s">
        <v>1618</v>
      </c>
      <c r="B740" s="573" t="s">
        <v>1619</v>
      </c>
      <c r="C740" s="575"/>
      <c r="D740" s="576"/>
    </row>
    <row r="741" customFormat="false" ht="15" hidden="false" customHeight="false" outlineLevel="0" collapsed="false">
      <c r="A741" s="572" t="s">
        <v>1620</v>
      </c>
      <c r="B741" s="573" t="s">
        <v>1621</v>
      </c>
      <c r="C741" s="575"/>
      <c r="D741" s="576"/>
    </row>
    <row r="742" customFormat="false" ht="15" hidden="false" customHeight="false" outlineLevel="0" collapsed="false">
      <c r="A742" s="572" t="s">
        <v>1622</v>
      </c>
      <c r="B742" s="573" t="s">
        <v>1623</v>
      </c>
      <c r="C742" s="575"/>
      <c r="D742" s="576"/>
    </row>
    <row r="743" customFormat="false" ht="15" hidden="false" customHeight="false" outlineLevel="0" collapsed="false">
      <c r="A743" s="572" t="s">
        <v>2552</v>
      </c>
      <c r="B743" s="573" t="s">
        <v>2553</v>
      </c>
      <c r="C743" s="575"/>
      <c r="D743" s="576"/>
    </row>
    <row r="744" customFormat="false" ht="15" hidden="false" customHeight="false" outlineLevel="0" collapsed="false">
      <c r="A744" s="572" t="s">
        <v>2554</v>
      </c>
      <c r="B744" s="573" t="s">
        <v>2555</v>
      </c>
      <c r="C744" s="575"/>
      <c r="D744" s="576"/>
    </row>
    <row r="745" customFormat="false" ht="15" hidden="false" customHeight="false" outlineLevel="0" collapsed="false">
      <c r="A745" s="572" t="s">
        <v>2047</v>
      </c>
      <c r="B745" s="573" t="s">
        <v>2048</v>
      </c>
      <c r="C745" s="575"/>
      <c r="D745" s="576"/>
    </row>
    <row r="746" customFormat="false" ht="15" hidden="false" customHeight="false" outlineLevel="0" collapsed="false">
      <c r="A746" s="572" t="s">
        <v>2049</v>
      </c>
      <c r="B746" s="573" t="s">
        <v>2050</v>
      </c>
      <c r="C746" s="575"/>
      <c r="D746" s="576"/>
    </row>
    <row r="747" customFormat="false" ht="15" hidden="false" customHeight="false" outlineLevel="0" collapsed="false">
      <c r="A747" s="602" t="s">
        <v>2051</v>
      </c>
      <c r="B747" s="573" t="s">
        <v>2052</v>
      </c>
      <c r="C747" s="575"/>
      <c r="D747" s="576"/>
    </row>
    <row r="748" customFormat="false" ht="15" hidden="false" customHeight="false" outlineLevel="0" collapsed="false">
      <c r="A748" s="574" t="s">
        <v>2053</v>
      </c>
      <c r="B748" s="573" t="s">
        <v>2054</v>
      </c>
      <c r="C748" s="575"/>
      <c r="D748" s="576"/>
    </row>
    <row r="749" customFormat="false" ht="15" hidden="false" customHeight="false" outlineLevel="0" collapsed="false">
      <c r="A749" s="572" t="s">
        <v>2055</v>
      </c>
      <c r="B749" s="573" t="s">
        <v>2056</v>
      </c>
      <c r="C749" s="575"/>
      <c r="D749" s="576"/>
    </row>
    <row r="750" customFormat="false" ht="15" hidden="false" customHeight="false" outlineLevel="0" collapsed="false">
      <c r="A750" s="572" t="s">
        <v>2556</v>
      </c>
      <c r="B750" s="573" t="s">
        <v>2557</v>
      </c>
      <c r="C750" s="575"/>
      <c r="D750" s="576"/>
    </row>
    <row r="751" customFormat="false" ht="15" hidden="false" customHeight="false" outlineLevel="0" collapsed="false">
      <c r="A751" s="572" t="s">
        <v>1203</v>
      </c>
      <c r="B751" s="573" t="s">
        <v>1204</v>
      </c>
      <c r="C751" s="575"/>
      <c r="D751" s="576"/>
    </row>
    <row r="752" customFormat="false" ht="15" hidden="false" customHeight="false" outlineLevel="0" collapsed="false">
      <c r="A752" s="572" t="s">
        <v>2057</v>
      </c>
      <c r="B752" s="573" t="s">
        <v>2058</v>
      </c>
      <c r="C752" s="575"/>
      <c r="D752" s="576"/>
    </row>
    <row r="753" customFormat="false" ht="15" hidden="false" customHeight="false" outlineLevel="0" collapsed="false">
      <c r="A753" s="572" t="s">
        <v>596</v>
      </c>
      <c r="B753" s="573" t="s">
        <v>597</v>
      </c>
      <c r="C753" s="575"/>
      <c r="D753" s="576"/>
    </row>
    <row r="754" customFormat="false" ht="15" hidden="false" customHeight="false" outlineLevel="0" collapsed="false">
      <c r="A754" s="572" t="s">
        <v>599</v>
      </c>
      <c r="B754" s="573" t="s">
        <v>600</v>
      </c>
      <c r="C754" s="575"/>
      <c r="D754" s="576"/>
    </row>
    <row r="755" customFormat="false" ht="15" hidden="false" customHeight="false" outlineLevel="0" collapsed="false">
      <c r="A755" s="572" t="s">
        <v>606</v>
      </c>
      <c r="B755" s="573" t="s">
        <v>607</v>
      </c>
      <c r="C755" s="575"/>
      <c r="D755" s="576"/>
    </row>
    <row r="756" customFormat="false" ht="15" hidden="false" customHeight="false" outlineLevel="0" collapsed="false">
      <c r="A756" s="574" t="s">
        <v>611</v>
      </c>
      <c r="B756" s="573" t="s">
        <v>612</v>
      </c>
      <c r="C756" s="575"/>
      <c r="D756" s="576"/>
    </row>
    <row r="757" customFormat="false" ht="15" hidden="false" customHeight="false" outlineLevel="0" collapsed="false">
      <c r="A757" s="572" t="s">
        <v>616</v>
      </c>
      <c r="B757" s="573" t="s">
        <v>617</v>
      </c>
      <c r="C757" s="575"/>
      <c r="D757" s="576"/>
    </row>
    <row r="758" customFormat="false" ht="15" hidden="false" customHeight="false" outlineLevel="0" collapsed="false">
      <c r="A758" s="572" t="s">
        <v>619</v>
      </c>
      <c r="B758" s="573" t="s">
        <v>620</v>
      </c>
      <c r="C758" s="575"/>
      <c r="D758" s="576"/>
    </row>
    <row r="759" customFormat="false" ht="15" hidden="false" customHeight="false" outlineLevel="0" collapsed="false">
      <c r="A759" s="574" t="s">
        <v>626</v>
      </c>
      <c r="B759" s="573" t="s">
        <v>627</v>
      </c>
      <c r="C759" s="575"/>
      <c r="D759" s="576"/>
    </row>
    <row r="760" customFormat="false" ht="15" hidden="false" customHeight="false" outlineLevel="0" collapsed="false">
      <c r="A760" s="572" t="s">
        <v>2414</v>
      </c>
      <c r="B760" s="573" t="s">
        <v>2415</v>
      </c>
      <c r="C760" s="575"/>
      <c r="D760" s="576"/>
    </row>
    <row r="761" customFormat="false" ht="15" hidden="false" customHeight="false" outlineLevel="0" collapsed="false">
      <c r="A761" s="574" t="s">
        <v>246</v>
      </c>
      <c r="B761" s="573" t="s">
        <v>247</v>
      </c>
      <c r="C761" s="575"/>
      <c r="D761" s="576"/>
    </row>
    <row r="762" customFormat="false" ht="15" hidden="false" customHeight="false" outlineLevel="0" collapsed="false">
      <c r="A762" s="574" t="s">
        <v>1624</v>
      </c>
      <c r="B762" s="573" t="s">
        <v>1625</v>
      </c>
      <c r="C762" s="575"/>
      <c r="D762" s="576"/>
    </row>
    <row r="763" customFormat="false" ht="15" hidden="false" customHeight="false" outlineLevel="0" collapsed="false">
      <c r="A763" s="574" t="s">
        <v>2068</v>
      </c>
      <c r="B763" s="573" t="s">
        <v>2069</v>
      </c>
      <c r="C763" s="575"/>
      <c r="D763" s="576"/>
    </row>
    <row r="764" customFormat="false" ht="15" hidden="false" customHeight="false" outlineLevel="0" collapsed="false">
      <c r="A764" s="572" t="s">
        <v>2558</v>
      </c>
      <c r="B764" s="573" t="s">
        <v>2559</v>
      </c>
      <c r="C764" s="575"/>
      <c r="D764" s="576"/>
    </row>
    <row r="765" customFormat="false" ht="15" hidden="false" customHeight="false" outlineLevel="0" collapsed="false">
      <c r="A765" s="572" t="s">
        <v>2071</v>
      </c>
      <c r="B765" s="573" t="s">
        <v>2072</v>
      </c>
      <c r="C765" s="575"/>
      <c r="D765" s="576"/>
    </row>
    <row r="766" customFormat="false" ht="15" hidden="false" customHeight="false" outlineLevel="0" collapsed="false">
      <c r="A766" s="574" t="s">
        <v>2073</v>
      </c>
      <c r="B766" s="573" t="s">
        <v>2074</v>
      </c>
      <c r="C766" s="575"/>
      <c r="D766" s="576"/>
    </row>
    <row r="767" customFormat="false" ht="15" hidden="false" customHeight="false" outlineLevel="0" collapsed="false">
      <c r="A767" s="572" t="s">
        <v>2076</v>
      </c>
      <c r="B767" s="573" t="s">
        <v>2077</v>
      </c>
      <c r="C767" s="575"/>
      <c r="D767" s="576"/>
    </row>
    <row r="768" customFormat="false" ht="15" hidden="false" customHeight="false" outlineLevel="0" collapsed="false">
      <c r="A768" s="572" t="s">
        <v>2059</v>
      </c>
      <c r="B768" s="573" t="s">
        <v>2060</v>
      </c>
      <c r="C768" s="575"/>
      <c r="D768" s="576"/>
    </row>
    <row r="769" customFormat="false" ht="15" hidden="false" customHeight="false" outlineLevel="0" collapsed="false">
      <c r="A769" s="572" t="s">
        <v>2061</v>
      </c>
      <c r="B769" s="573" t="s">
        <v>2062</v>
      </c>
      <c r="C769" s="575"/>
      <c r="D769" s="576"/>
    </row>
    <row r="770" customFormat="false" ht="15" hidden="false" customHeight="false" outlineLevel="0" collapsed="false">
      <c r="A770" s="572" t="s">
        <v>2063</v>
      </c>
      <c r="B770" s="573" t="s">
        <v>2064</v>
      </c>
      <c r="C770" s="575"/>
      <c r="D770" s="576"/>
    </row>
    <row r="771" customFormat="false" ht="15" hidden="false" customHeight="false" outlineLevel="0" collapsed="false">
      <c r="A771" s="572" t="s">
        <v>2560</v>
      </c>
      <c r="B771" s="573" t="s">
        <v>2561</v>
      </c>
      <c r="C771" s="575"/>
      <c r="D771" s="576"/>
    </row>
    <row r="772" customFormat="false" ht="15" hidden="false" customHeight="false" outlineLevel="0" collapsed="false">
      <c r="A772" s="572" t="s">
        <v>2066</v>
      </c>
      <c r="B772" s="573" t="s">
        <v>2067</v>
      </c>
      <c r="C772" s="575"/>
      <c r="D772" s="576"/>
    </row>
    <row r="773" customFormat="false" ht="15" hidden="false" customHeight="false" outlineLevel="0" collapsed="false">
      <c r="A773" s="572" t="s">
        <v>2416</v>
      </c>
      <c r="B773" s="573" t="s">
        <v>2417</v>
      </c>
      <c r="C773" s="575"/>
      <c r="D773" s="576"/>
    </row>
    <row r="774" customFormat="false" ht="15" hidden="false" customHeight="false" outlineLevel="0" collapsed="false">
      <c r="A774" s="572" t="s">
        <v>2418</v>
      </c>
      <c r="B774" s="573" t="s">
        <v>2419</v>
      </c>
      <c r="C774" s="575"/>
      <c r="D774" s="576"/>
    </row>
    <row r="775" customFormat="false" ht="15" hidden="false" customHeight="false" outlineLevel="0" collapsed="false">
      <c r="A775" s="572" t="s">
        <v>2420</v>
      </c>
      <c r="B775" s="573" t="s">
        <v>2421</v>
      </c>
      <c r="C775" s="575"/>
      <c r="D775" s="576"/>
    </row>
    <row r="776" customFormat="false" ht="15" hidden="false" customHeight="false" outlineLevel="0" collapsed="false">
      <c r="A776" s="572" t="s">
        <v>2422</v>
      </c>
      <c r="B776" s="573" t="s">
        <v>2423</v>
      </c>
      <c r="C776" s="575"/>
      <c r="D776" s="576"/>
    </row>
    <row r="777" customFormat="false" ht="15" hidden="false" customHeight="false" outlineLevel="0" collapsed="false">
      <c r="A777" s="601" t="s">
        <v>1065</v>
      </c>
      <c r="B777" s="573" t="s">
        <v>1066</v>
      </c>
      <c r="C777" s="575"/>
      <c r="D777" s="576"/>
    </row>
    <row r="778" customFormat="false" ht="15" hidden="false" customHeight="false" outlineLevel="0" collapsed="false">
      <c r="A778" s="572" t="s">
        <v>1071</v>
      </c>
      <c r="B778" s="573" t="s">
        <v>1072</v>
      </c>
      <c r="C778" s="575"/>
      <c r="D778" s="576"/>
    </row>
    <row r="779" customFormat="false" ht="15" hidden="false" customHeight="false" outlineLevel="0" collapsed="false">
      <c r="A779" s="572" t="s">
        <v>1077</v>
      </c>
      <c r="B779" s="573" t="s">
        <v>1078</v>
      </c>
      <c r="C779" s="575"/>
      <c r="D779" s="576"/>
    </row>
    <row r="780" customFormat="false" ht="15" hidden="false" customHeight="false" outlineLevel="0" collapsed="false">
      <c r="A780" s="572" t="s">
        <v>2425</v>
      </c>
      <c r="B780" s="573" t="s">
        <v>2426</v>
      </c>
      <c r="C780" s="575"/>
      <c r="D780" s="576"/>
    </row>
    <row r="781" customFormat="false" ht="15" hidden="false" customHeight="false" outlineLevel="0" collapsed="false">
      <c r="A781" s="572" t="s">
        <v>250</v>
      </c>
      <c r="B781" s="573" t="s">
        <v>251</v>
      </c>
      <c r="C781" s="575"/>
      <c r="D781" s="576"/>
    </row>
    <row r="782" customFormat="false" ht="15" hidden="false" customHeight="false" outlineLevel="0" collapsed="false">
      <c r="A782" s="574" t="s">
        <v>248</v>
      </c>
      <c r="B782" s="573" t="s">
        <v>249</v>
      </c>
      <c r="C782" s="575"/>
      <c r="D782" s="576"/>
    </row>
    <row r="783" customFormat="false" ht="15" hidden="false" customHeight="false" outlineLevel="0" collapsed="false">
      <c r="A783" s="572" t="s">
        <v>2427</v>
      </c>
      <c r="B783" s="573" t="s">
        <v>2428</v>
      </c>
      <c r="C783" s="575"/>
      <c r="D783" s="576"/>
    </row>
    <row r="784" customFormat="false" ht="15" hidden="false" customHeight="false" outlineLevel="0" collapsed="false">
      <c r="A784" s="572" t="s">
        <v>2430</v>
      </c>
      <c r="B784" s="573" t="s">
        <v>2431</v>
      </c>
      <c r="C784" s="575"/>
      <c r="D784" s="576"/>
    </row>
    <row r="785" customFormat="false" ht="15" hidden="false" customHeight="false" outlineLevel="0" collapsed="false">
      <c r="A785" s="572" t="s">
        <v>2078</v>
      </c>
      <c r="B785" s="573" t="s">
        <v>2079</v>
      </c>
      <c r="C785" s="575"/>
      <c r="D785" s="576"/>
    </row>
    <row r="786" customFormat="false" ht="15" hidden="false" customHeight="false" outlineLevel="0" collapsed="false">
      <c r="A786" s="572" t="s">
        <v>2562</v>
      </c>
      <c r="B786" s="573" t="s">
        <v>2563</v>
      </c>
      <c r="C786" s="575"/>
      <c r="D786" s="576"/>
    </row>
    <row r="787" customFormat="false" ht="15" hidden="false" customHeight="false" outlineLevel="0" collapsed="false">
      <c r="A787" s="574" t="s">
        <v>253</v>
      </c>
      <c r="B787" s="573" t="s">
        <v>254</v>
      </c>
      <c r="C787" s="575"/>
      <c r="D787" s="576"/>
    </row>
    <row r="788" customFormat="false" ht="15" hidden="false" customHeight="false" outlineLevel="0" collapsed="false">
      <c r="A788" s="572" t="s">
        <v>2432</v>
      </c>
      <c r="B788" s="573" t="s">
        <v>2433</v>
      </c>
      <c r="C788" s="575"/>
      <c r="D788" s="576"/>
    </row>
    <row r="789" customFormat="false" ht="15" hidden="false" customHeight="false" outlineLevel="0" collapsed="false">
      <c r="A789" s="572" t="s">
        <v>2434</v>
      </c>
      <c r="B789" s="573" t="s">
        <v>2435</v>
      </c>
      <c r="C789" s="575"/>
      <c r="D789" s="576"/>
    </row>
    <row r="790" customFormat="false" ht="15" hidden="false" customHeight="false" outlineLevel="0" collapsed="false">
      <c r="A790" s="572" t="s">
        <v>2436</v>
      </c>
      <c r="B790" s="573" t="s">
        <v>2437</v>
      </c>
      <c r="C790" s="575"/>
      <c r="D790" s="576"/>
    </row>
    <row r="791" customFormat="false" ht="15" hidden="false" customHeight="false" outlineLevel="0" collapsed="false">
      <c r="A791" s="574" t="s">
        <v>1628</v>
      </c>
      <c r="B791" s="573" t="s">
        <v>1629</v>
      </c>
      <c r="C791" s="575"/>
      <c r="D791" s="576"/>
    </row>
    <row r="792" customFormat="false" ht="15" hidden="false" customHeight="false" outlineLevel="0" collapsed="false">
      <c r="A792" s="574" t="s">
        <v>1631</v>
      </c>
      <c r="B792" s="573" t="s">
        <v>1632</v>
      </c>
      <c r="C792" s="575"/>
      <c r="D792" s="576"/>
    </row>
    <row r="793" customFormat="false" ht="15" hidden="false" customHeight="false" outlineLevel="0" collapsed="false">
      <c r="A793" s="574" t="s">
        <v>1634</v>
      </c>
      <c r="B793" s="573" t="s">
        <v>2740</v>
      </c>
      <c r="C793" s="575"/>
      <c r="D793" s="576"/>
    </row>
    <row r="794" customFormat="false" ht="15" hidden="false" customHeight="false" outlineLevel="0" collapsed="false">
      <c r="A794" s="574" t="s">
        <v>2080</v>
      </c>
      <c r="B794" s="573" t="s">
        <v>2081</v>
      </c>
      <c r="C794" s="575"/>
      <c r="D794" s="576"/>
    </row>
    <row r="795" customFormat="false" ht="15" hidden="false" customHeight="false" outlineLevel="0" collapsed="false">
      <c r="A795" s="572" t="s">
        <v>2084</v>
      </c>
      <c r="B795" s="573" t="s">
        <v>2085</v>
      </c>
      <c r="C795" s="575"/>
      <c r="D795" s="576"/>
    </row>
    <row r="796" customFormat="false" ht="15" hidden="false" customHeight="false" outlineLevel="0" collapsed="false">
      <c r="A796" s="572" t="s">
        <v>2086</v>
      </c>
      <c r="B796" s="573" t="s">
        <v>2087</v>
      </c>
      <c r="C796" s="575"/>
      <c r="D796" s="576"/>
    </row>
    <row r="797" customFormat="false" ht="15" hidden="false" customHeight="false" outlineLevel="0" collapsed="false">
      <c r="A797" s="572" t="s">
        <v>2088</v>
      </c>
      <c r="B797" s="573" t="s">
        <v>2089</v>
      </c>
      <c r="C797" s="575"/>
      <c r="D797" s="576"/>
    </row>
    <row r="798" customFormat="false" ht="15" hidden="false" customHeight="false" outlineLevel="0" collapsed="false">
      <c r="A798" s="572" t="s">
        <v>2082</v>
      </c>
      <c r="B798" s="573" t="s">
        <v>2083</v>
      </c>
      <c r="C798" s="575"/>
      <c r="D798" s="576"/>
    </row>
    <row r="799" customFormat="false" ht="15" hidden="false" customHeight="false" outlineLevel="0" collapsed="false">
      <c r="A799" s="572" t="s">
        <v>2564</v>
      </c>
      <c r="B799" s="573" t="s">
        <v>2565</v>
      </c>
      <c r="C799" s="575"/>
      <c r="D799" s="576"/>
    </row>
    <row r="800" customFormat="false" ht="15" hidden="false" customHeight="false" outlineLevel="0" collapsed="false">
      <c r="A800" s="572" t="s">
        <v>2566</v>
      </c>
      <c r="B800" s="573" t="s">
        <v>2567</v>
      </c>
      <c r="C800" s="575"/>
      <c r="D800" s="576"/>
    </row>
    <row r="801" customFormat="false" ht="15" hidden="false" customHeight="false" outlineLevel="0" collapsed="false">
      <c r="A801" s="572" t="s">
        <v>2568</v>
      </c>
      <c r="B801" s="573" t="s">
        <v>2569</v>
      </c>
      <c r="C801" s="575"/>
      <c r="D801" s="576"/>
    </row>
    <row r="802" customFormat="false" ht="15" hidden="false" customHeight="false" outlineLevel="0" collapsed="false">
      <c r="A802" s="574" t="s">
        <v>1636</v>
      </c>
      <c r="B802" s="573" t="s">
        <v>1637</v>
      </c>
      <c r="C802" s="575"/>
      <c r="D802" s="576"/>
    </row>
    <row r="803" customFormat="false" ht="15" hidden="false" customHeight="false" outlineLevel="0" collapsed="false">
      <c r="A803" s="572" t="s">
        <v>2570</v>
      </c>
      <c r="B803" s="573" t="s">
        <v>2571</v>
      </c>
      <c r="C803" s="575"/>
      <c r="D803" s="576"/>
    </row>
    <row r="804" customFormat="false" ht="15" hidden="false" customHeight="false" outlineLevel="0" collapsed="false">
      <c r="A804" s="572" t="s">
        <v>1639</v>
      </c>
      <c r="B804" s="573" t="s">
        <v>1640</v>
      </c>
      <c r="C804" s="575"/>
      <c r="D804" s="576"/>
    </row>
    <row r="805" customFormat="false" ht="15" hidden="false" customHeight="false" outlineLevel="0" collapsed="false">
      <c r="A805" s="572" t="s">
        <v>255</v>
      </c>
      <c r="B805" s="573" t="s">
        <v>256</v>
      </c>
      <c r="C805" s="575"/>
      <c r="D805" s="576"/>
    </row>
    <row r="806" customFormat="false" ht="15" hidden="false" customHeight="false" outlineLevel="0" collapsed="false">
      <c r="A806" s="572" t="s">
        <v>1079</v>
      </c>
      <c r="B806" s="573" t="s">
        <v>1080</v>
      </c>
      <c r="C806" s="575"/>
      <c r="D806" s="576"/>
    </row>
    <row r="807" customFormat="false" ht="15" hidden="false" customHeight="false" outlineLevel="0" collapsed="false">
      <c r="A807" s="572" t="s">
        <v>1084</v>
      </c>
      <c r="B807" s="573" t="s">
        <v>1085</v>
      </c>
      <c r="C807" s="575"/>
      <c r="D807" s="576"/>
    </row>
    <row r="808" customFormat="false" ht="15" hidden="false" customHeight="false" outlineLevel="0" collapsed="false">
      <c r="A808" s="572" t="s">
        <v>1091</v>
      </c>
      <c r="B808" s="573" t="s">
        <v>1092</v>
      </c>
      <c r="C808" s="575"/>
      <c r="D808" s="576"/>
    </row>
    <row r="809" customFormat="false" ht="15" hidden="false" customHeight="false" outlineLevel="0" collapsed="false">
      <c r="A809" s="572" t="s">
        <v>1098</v>
      </c>
      <c r="B809" s="573" t="s">
        <v>1099</v>
      </c>
      <c r="C809" s="575"/>
      <c r="D809" s="576"/>
    </row>
    <row r="810" customFormat="false" ht="15" hidden="false" customHeight="false" outlineLevel="0" collapsed="false">
      <c r="A810" s="572" t="s">
        <v>1103</v>
      </c>
      <c r="B810" s="573" t="s">
        <v>1104</v>
      </c>
      <c r="C810" s="575"/>
      <c r="D810" s="576"/>
    </row>
    <row r="811" customFormat="false" ht="15" hidden="false" customHeight="false" outlineLevel="0" collapsed="false">
      <c r="A811" s="572" t="s">
        <v>1106</v>
      </c>
      <c r="B811" s="573" t="s">
        <v>1107</v>
      </c>
      <c r="C811" s="575"/>
      <c r="D811" s="576"/>
    </row>
    <row r="812" customFormat="false" ht="15" hidden="false" customHeight="false" outlineLevel="0" collapsed="false">
      <c r="A812" s="572" t="s">
        <v>1113</v>
      </c>
      <c r="B812" s="573" t="s">
        <v>1114</v>
      </c>
      <c r="C812" s="575"/>
      <c r="D812" s="576"/>
    </row>
    <row r="813" customFormat="false" ht="15" hidden="false" customHeight="false" outlineLevel="0" collapsed="false">
      <c r="A813" s="572" t="s">
        <v>1111</v>
      </c>
      <c r="B813" s="573" t="s">
        <v>1112</v>
      </c>
      <c r="C813" s="575"/>
      <c r="D813" s="576"/>
    </row>
    <row r="814" customFormat="false" ht="15" hidden="false" customHeight="false" outlineLevel="0" collapsed="false">
      <c r="A814" s="572" t="s">
        <v>1117</v>
      </c>
      <c r="B814" s="573" t="s">
        <v>1118</v>
      </c>
      <c r="C814" s="575"/>
      <c r="D814" s="576"/>
    </row>
    <row r="815" customFormat="false" ht="15" hidden="false" customHeight="false" outlineLevel="0" collapsed="false">
      <c r="A815" s="572" t="s">
        <v>1119</v>
      </c>
      <c r="B815" s="573" t="s">
        <v>1120</v>
      </c>
      <c r="C815" s="575"/>
      <c r="D815" s="576"/>
    </row>
    <row r="816" customFormat="false" ht="15" hidden="false" customHeight="false" outlineLevel="0" collapsed="false">
      <c r="A816" s="574" t="s">
        <v>258</v>
      </c>
      <c r="B816" s="573" t="s">
        <v>259</v>
      </c>
      <c r="C816" s="575"/>
      <c r="D816" s="576"/>
    </row>
    <row r="817" customFormat="false" ht="15" hidden="false" customHeight="false" outlineLevel="0" collapsed="false">
      <c r="A817" s="574" t="s">
        <v>1641</v>
      </c>
      <c r="B817" s="573" t="s">
        <v>1642</v>
      </c>
      <c r="C817" s="575"/>
      <c r="D817" s="576"/>
    </row>
    <row r="818" customFormat="false" ht="15" hidden="false" customHeight="false" outlineLevel="0" collapsed="false">
      <c r="A818" s="572" t="s">
        <v>48</v>
      </c>
      <c r="B818" s="573" t="s">
        <v>49</v>
      </c>
      <c r="C818" s="575"/>
      <c r="D818" s="576"/>
    </row>
    <row r="819" customFormat="false" ht="15" hidden="false" customHeight="false" outlineLevel="0" collapsed="false">
      <c r="A819" s="574" t="s">
        <v>260</v>
      </c>
      <c r="B819" s="573" t="s">
        <v>261</v>
      </c>
      <c r="C819" s="575"/>
      <c r="D819" s="576"/>
    </row>
    <row r="820" customFormat="false" ht="15" hidden="false" customHeight="false" outlineLevel="0" collapsed="false">
      <c r="A820" s="572" t="s">
        <v>2090</v>
      </c>
      <c r="B820" s="573" t="s">
        <v>2091</v>
      </c>
      <c r="C820" s="575"/>
      <c r="D820" s="576"/>
    </row>
    <row r="821" customFormat="false" ht="15" hidden="false" customHeight="false" outlineLevel="0" collapsed="false">
      <c r="A821" s="572" t="s">
        <v>2438</v>
      </c>
      <c r="B821" s="573" t="s">
        <v>2439</v>
      </c>
      <c r="C821" s="575"/>
      <c r="D821" s="576"/>
    </row>
    <row r="822" customFormat="false" ht="15" hidden="false" customHeight="false" outlineLevel="0" collapsed="false">
      <c r="A822" s="572" t="s">
        <v>2572</v>
      </c>
      <c r="B822" s="573" t="s">
        <v>2573</v>
      </c>
      <c r="C822" s="575"/>
      <c r="D822" s="576"/>
    </row>
    <row r="823" customFormat="false" ht="15" hidden="false" customHeight="false" outlineLevel="0" collapsed="false">
      <c r="A823" s="572" t="s">
        <v>2440</v>
      </c>
      <c r="B823" s="573" t="s">
        <v>2441</v>
      </c>
      <c r="C823" s="575"/>
      <c r="D823" s="576"/>
    </row>
    <row r="824" customFormat="false" ht="15" hidden="false" customHeight="false" outlineLevel="0" collapsed="false">
      <c r="A824" s="574" t="s">
        <v>263</v>
      </c>
      <c r="B824" s="573" t="s">
        <v>264</v>
      </c>
      <c r="C824" s="575"/>
      <c r="D824" s="576"/>
    </row>
    <row r="825" customFormat="false" ht="15" hidden="false" customHeight="false" outlineLevel="0" collapsed="false">
      <c r="A825" s="574" t="s">
        <v>267</v>
      </c>
      <c r="B825" s="573" t="s">
        <v>268</v>
      </c>
      <c r="C825" s="575"/>
      <c r="D825" s="576"/>
    </row>
    <row r="826" customFormat="false" ht="15" hidden="false" customHeight="false" outlineLevel="0" collapsed="false">
      <c r="A826" s="572" t="s">
        <v>1644</v>
      </c>
      <c r="B826" s="573" t="s">
        <v>1645</v>
      </c>
      <c r="C826" s="575"/>
      <c r="D826" s="576"/>
    </row>
    <row r="827" customFormat="false" ht="15" hidden="false" customHeight="false" outlineLevel="0" collapsed="false">
      <c r="A827" s="572" t="s">
        <v>1646</v>
      </c>
      <c r="B827" s="573" t="s">
        <v>1647</v>
      </c>
      <c r="C827" s="575"/>
      <c r="D827" s="576"/>
    </row>
    <row r="828" customFormat="false" ht="15" hidden="false" customHeight="false" outlineLevel="0" collapsed="false">
      <c r="A828" s="572" t="s">
        <v>2442</v>
      </c>
      <c r="B828" s="573" t="s">
        <v>2443</v>
      </c>
      <c r="C828" s="575"/>
      <c r="D828" s="576"/>
    </row>
    <row r="829" customFormat="false" ht="15" hidden="false" customHeight="false" outlineLevel="0" collapsed="false">
      <c r="A829" s="574" t="s">
        <v>270</v>
      </c>
      <c r="B829" s="573" t="s">
        <v>271</v>
      </c>
      <c r="C829" s="575"/>
      <c r="D829" s="576"/>
    </row>
    <row r="830" customFormat="false" ht="15" hidden="false" customHeight="false" outlineLevel="0" collapsed="false">
      <c r="A830" s="572" t="s">
        <v>2444</v>
      </c>
      <c r="B830" s="573" t="s">
        <v>2445</v>
      </c>
      <c r="C830" s="575"/>
      <c r="D830" s="576"/>
    </row>
    <row r="831" customFormat="false" ht="15" hidden="false" customHeight="false" outlineLevel="0" collapsed="false">
      <c r="A831" s="572" t="s">
        <v>1121</v>
      </c>
      <c r="B831" s="573" t="s">
        <v>1122</v>
      </c>
      <c r="C831" s="575"/>
      <c r="D831" s="576"/>
    </row>
    <row r="832" customFormat="false" ht="15" hidden="false" customHeight="false" outlineLevel="0" collapsed="false">
      <c r="A832" s="572" t="s">
        <v>1206</v>
      </c>
      <c r="B832" s="573" t="s">
        <v>1207</v>
      </c>
      <c r="C832" s="575"/>
      <c r="D832" s="576"/>
    </row>
    <row r="833" customFormat="false" ht="15" hidden="false" customHeight="false" outlineLevel="0" collapsed="false">
      <c r="A833" s="572" t="s">
        <v>2446</v>
      </c>
      <c r="B833" s="573" t="s">
        <v>2447</v>
      </c>
      <c r="C833" s="575"/>
      <c r="D833" s="576"/>
    </row>
    <row r="834" customFormat="false" ht="15" hidden="false" customHeight="false" outlineLevel="0" collapsed="false">
      <c r="A834" s="574" t="s">
        <v>272</v>
      </c>
      <c r="B834" s="594" t="s">
        <v>273</v>
      </c>
      <c r="C834" s="575"/>
      <c r="D834" s="576"/>
    </row>
    <row r="835" customFormat="false" ht="15" hidden="false" customHeight="false" outlineLevel="0" collapsed="false">
      <c r="A835" s="572" t="s">
        <v>2092</v>
      </c>
      <c r="B835" s="573" t="s">
        <v>2093</v>
      </c>
      <c r="C835" s="575"/>
      <c r="D835" s="576"/>
    </row>
    <row r="836" customFormat="false" ht="15" hidden="false" customHeight="false" outlineLevel="0" collapsed="false">
      <c r="A836" s="574" t="s">
        <v>278</v>
      </c>
      <c r="B836" s="573" t="s">
        <v>279</v>
      </c>
      <c r="C836" s="575"/>
      <c r="D836" s="576"/>
    </row>
    <row r="837" customFormat="false" ht="15" hidden="false" customHeight="false" outlineLevel="0" collapsed="false">
      <c r="A837" s="572" t="s">
        <v>282</v>
      </c>
      <c r="B837" s="573" t="s">
        <v>283</v>
      </c>
      <c r="C837" s="575"/>
      <c r="D837" s="576"/>
    </row>
    <row r="838" customFormat="false" ht="15" hidden="false" customHeight="false" outlineLevel="0" collapsed="false">
      <c r="A838" s="574" t="s">
        <v>286</v>
      </c>
      <c r="B838" s="573" t="s">
        <v>287</v>
      </c>
      <c r="C838" s="575"/>
      <c r="D838" s="576"/>
    </row>
    <row r="839" customFormat="false" ht="15" hidden="false" customHeight="false" outlineLevel="0" collapsed="false">
      <c r="A839" s="572" t="s">
        <v>290</v>
      </c>
      <c r="B839" s="573" t="s">
        <v>291</v>
      </c>
      <c r="C839" s="575"/>
      <c r="D839" s="576"/>
    </row>
    <row r="840" customFormat="false" ht="15" hidden="false" customHeight="false" outlineLevel="0" collapsed="false">
      <c r="A840" s="572" t="s">
        <v>1126</v>
      </c>
      <c r="B840" s="573" t="s">
        <v>1127</v>
      </c>
      <c r="C840" s="575"/>
      <c r="D840" s="576"/>
    </row>
    <row r="841" customFormat="false" ht="15" hidden="false" customHeight="false" outlineLevel="0" collapsed="false">
      <c r="A841" s="572" t="s">
        <v>293</v>
      </c>
      <c r="B841" s="573" t="s">
        <v>294</v>
      </c>
      <c r="C841" s="575"/>
      <c r="D841" s="576"/>
    </row>
    <row r="842" customFormat="false" ht="15" hidden="false" customHeight="false" outlineLevel="0" collapsed="false">
      <c r="A842" s="574" t="s">
        <v>1648</v>
      </c>
      <c r="B842" s="573" t="s">
        <v>1649</v>
      </c>
      <c r="C842" s="575"/>
      <c r="D842" s="576"/>
    </row>
    <row r="843" customFormat="false" ht="15" hidden="false" customHeight="false" outlineLevel="0" collapsed="false">
      <c r="A843" s="574" t="s">
        <v>634</v>
      </c>
      <c r="B843" s="573" t="s">
        <v>635</v>
      </c>
      <c r="C843" s="575"/>
      <c r="D843" s="576"/>
    </row>
    <row r="844" customFormat="false" ht="15" hidden="false" customHeight="false" outlineLevel="0" collapsed="false">
      <c r="A844" s="574" t="s">
        <v>295</v>
      </c>
      <c r="B844" s="573" t="s">
        <v>296</v>
      </c>
      <c r="C844" s="575"/>
      <c r="D844" s="576"/>
    </row>
    <row r="845" customFormat="false" ht="15" hidden="false" customHeight="false" outlineLevel="0" collapsed="false">
      <c r="A845" s="574" t="s">
        <v>2094</v>
      </c>
      <c r="B845" s="573" t="s">
        <v>2095</v>
      </c>
      <c r="C845" s="575"/>
      <c r="D845" s="576"/>
    </row>
    <row r="846" customFormat="false" ht="15" hidden="false" customHeight="false" outlineLevel="0" collapsed="false">
      <c r="A846" s="572" t="s">
        <v>2096</v>
      </c>
      <c r="B846" s="573" t="s">
        <v>2097</v>
      </c>
      <c r="C846" s="575"/>
      <c r="D846" s="576"/>
    </row>
    <row r="847" customFormat="false" ht="15" hidden="false" customHeight="false" outlineLevel="0" collapsed="false">
      <c r="A847" s="574" t="s">
        <v>2098</v>
      </c>
      <c r="B847" s="573" t="s">
        <v>2099</v>
      </c>
      <c r="C847" s="575"/>
      <c r="D847" s="576"/>
    </row>
    <row r="848" customFormat="false" ht="15" hidden="false" customHeight="false" outlineLevel="0" collapsed="false">
      <c r="A848" s="572" t="s">
        <v>2100</v>
      </c>
      <c r="B848" s="573" t="s">
        <v>2101</v>
      </c>
      <c r="C848" s="575"/>
      <c r="D848" s="576"/>
    </row>
    <row r="849" customFormat="false" ht="15" hidden="false" customHeight="false" outlineLevel="0" collapsed="false">
      <c r="A849" s="572" t="s">
        <v>2102</v>
      </c>
      <c r="B849" s="573" t="s">
        <v>2103</v>
      </c>
      <c r="C849" s="575"/>
      <c r="D849" s="576"/>
    </row>
    <row r="850" customFormat="false" ht="15" hidden="false" customHeight="false" outlineLevel="0" collapsed="false">
      <c r="A850" s="572" t="s">
        <v>2105</v>
      </c>
      <c r="B850" s="573" t="s">
        <v>2106</v>
      </c>
      <c r="C850" s="575"/>
      <c r="D850" s="576"/>
    </row>
    <row r="851" customFormat="false" ht="15" hidden="false" customHeight="false" outlineLevel="0" collapsed="false">
      <c r="A851" s="572" t="s">
        <v>2107</v>
      </c>
      <c r="B851" s="573" t="s">
        <v>2108</v>
      </c>
      <c r="C851" s="575"/>
      <c r="D851" s="576"/>
    </row>
    <row r="852" customFormat="false" ht="15" hidden="false" customHeight="false" outlineLevel="0" collapsed="false">
      <c r="A852" s="574" t="s">
        <v>298</v>
      </c>
      <c r="B852" s="573" t="s">
        <v>299</v>
      </c>
      <c r="C852" s="575"/>
      <c r="D852" s="576"/>
    </row>
    <row r="853" customFormat="false" ht="15" hidden="false" customHeight="false" outlineLevel="0" collapsed="false">
      <c r="A853" s="572" t="s">
        <v>2448</v>
      </c>
      <c r="B853" s="573" t="s">
        <v>2449</v>
      </c>
      <c r="C853" s="575"/>
      <c r="D853" s="576"/>
    </row>
    <row r="854" customFormat="false" ht="15" hidden="false" customHeight="false" outlineLevel="0" collapsed="false">
      <c r="A854" s="572" t="s">
        <v>1650</v>
      </c>
      <c r="B854" s="573" t="s">
        <v>1651</v>
      </c>
      <c r="C854" s="575"/>
      <c r="D854" s="576"/>
    </row>
    <row r="855" customFormat="false" ht="15" hidden="false" customHeight="false" outlineLevel="0" collapsed="false">
      <c r="A855" s="572" t="s">
        <v>1652</v>
      </c>
      <c r="B855" s="573" t="s">
        <v>1653</v>
      </c>
      <c r="C855" s="575"/>
      <c r="D855" s="576"/>
    </row>
    <row r="856" customFormat="false" ht="15" hidden="false" customHeight="false" outlineLevel="0" collapsed="false">
      <c r="A856" s="572" t="s">
        <v>1655</v>
      </c>
      <c r="B856" s="573" t="s">
        <v>1656</v>
      </c>
      <c r="C856" s="575"/>
      <c r="D856" s="576"/>
    </row>
    <row r="857" customFormat="false" ht="15" hidden="false" customHeight="false" outlineLevel="0" collapsed="false">
      <c r="A857" s="572" t="s">
        <v>1657</v>
      </c>
      <c r="B857" s="573" t="s">
        <v>1658</v>
      </c>
      <c r="C857" s="575"/>
      <c r="D857" s="576"/>
    </row>
    <row r="858" customFormat="false" ht="15" hidden="false" customHeight="false" outlineLevel="0" collapsed="false">
      <c r="A858" s="572" t="s">
        <v>1660</v>
      </c>
      <c r="B858" s="573" t="s">
        <v>1661</v>
      </c>
      <c r="C858" s="575"/>
      <c r="D858" s="576"/>
    </row>
    <row r="859" customFormat="false" ht="15" hidden="false" customHeight="false" outlineLevel="0" collapsed="false">
      <c r="A859" s="572" t="s">
        <v>1662</v>
      </c>
      <c r="B859" s="573" t="s">
        <v>1663</v>
      </c>
      <c r="C859" s="575"/>
      <c r="D859" s="576"/>
    </row>
    <row r="860" customFormat="false" ht="15" hidden="false" customHeight="false" outlineLevel="0" collapsed="false">
      <c r="A860" s="572" t="s">
        <v>1665</v>
      </c>
      <c r="B860" s="573" t="s">
        <v>1666</v>
      </c>
      <c r="C860" s="575"/>
      <c r="D860" s="576"/>
    </row>
    <row r="861" customFormat="false" ht="15" hidden="false" customHeight="false" outlineLevel="0" collapsed="false">
      <c r="A861" s="572" t="s">
        <v>1667</v>
      </c>
      <c r="B861" s="573" t="s">
        <v>1668</v>
      </c>
      <c r="C861" s="575"/>
      <c r="D861" s="576"/>
    </row>
    <row r="862" customFormat="false" ht="15" hidden="false" customHeight="false" outlineLevel="0" collapsed="false">
      <c r="A862" s="572" t="s">
        <v>1669</v>
      </c>
      <c r="B862" s="573" t="s">
        <v>1670</v>
      </c>
      <c r="C862" s="575"/>
      <c r="D862" s="576"/>
    </row>
    <row r="863" customFormat="false" ht="15" hidden="false" customHeight="false" outlineLevel="0" collapsed="false">
      <c r="A863" s="572" t="s">
        <v>2450</v>
      </c>
      <c r="B863" s="573" t="s">
        <v>2451</v>
      </c>
      <c r="C863" s="575"/>
      <c r="D863" s="576"/>
    </row>
    <row r="864" customFormat="false" ht="15" hidden="false" customHeight="false" outlineLevel="0" collapsed="false">
      <c r="A864" s="574" t="s">
        <v>1671</v>
      </c>
      <c r="B864" s="573" t="s">
        <v>1672</v>
      </c>
      <c r="C864" s="575"/>
      <c r="D864" s="576"/>
    </row>
    <row r="865" customFormat="false" ht="15" hidden="false" customHeight="false" outlineLevel="0" collapsed="false">
      <c r="A865" s="574" t="s">
        <v>301</v>
      </c>
      <c r="B865" s="573" t="s">
        <v>302</v>
      </c>
      <c r="C865" s="575"/>
      <c r="D865" s="576"/>
    </row>
    <row r="866" customFormat="false" ht="15" hidden="false" customHeight="false" outlineLevel="0" collapsed="false">
      <c r="A866" s="574" t="s">
        <v>2109</v>
      </c>
      <c r="B866" s="573" t="s">
        <v>2110</v>
      </c>
      <c r="C866" s="575"/>
      <c r="D866" s="576"/>
    </row>
    <row r="867" customFormat="false" ht="15" hidden="false" customHeight="false" outlineLevel="0" collapsed="false">
      <c r="A867" s="572" t="s">
        <v>2452</v>
      </c>
      <c r="B867" s="573" t="s">
        <v>2453</v>
      </c>
      <c r="C867" s="575"/>
      <c r="D867" s="576"/>
    </row>
    <row r="868" customFormat="false" ht="15" hidden="false" customHeight="false" outlineLevel="0" collapsed="false">
      <c r="A868" s="574" t="s">
        <v>2111</v>
      </c>
      <c r="B868" s="573" t="s">
        <v>2112</v>
      </c>
      <c r="C868" s="575"/>
      <c r="D868" s="576"/>
    </row>
    <row r="869" customFormat="false" ht="15" hidden="false" customHeight="false" outlineLevel="0" collapsed="false">
      <c r="A869" s="574" t="s">
        <v>2113</v>
      </c>
      <c r="B869" s="573" t="s">
        <v>2114</v>
      </c>
      <c r="C869" s="575"/>
      <c r="D869" s="576"/>
    </row>
    <row r="870" customFormat="false" ht="15" hidden="false" customHeight="false" outlineLevel="0" collapsed="false">
      <c r="A870" s="572" t="s">
        <v>2574</v>
      </c>
      <c r="B870" s="573" t="s">
        <v>2575</v>
      </c>
      <c r="C870" s="575"/>
      <c r="D870" s="576"/>
    </row>
    <row r="871" customFormat="false" ht="15" hidden="false" customHeight="false" outlineLevel="0" collapsed="false">
      <c r="A871" s="572" t="s">
        <v>2455</v>
      </c>
      <c r="B871" s="573" t="s">
        <v>2456</v>
      </c>
      <c r="C871" s="575"/>
      <c r="D871" s="576"/>
    </row>
    <row r="872" customFormat="false" ht="15" hidden="false" customHeight="false" outlineLevel="0" collapsed="false">
      <c r="A872" s="572" t="s">
        <v>2457</v>
      </c>
      <c r="B872" s="573" t="s">
        <v>2458</v>
      </c>
      <c r="C872" s="575"/>
      <c r="D872" s="576"/>
    </row>
    <row r="873" customFormat="false" ht="15" hidden="false" customHeight="false" outlineLevel="0" collapsed="false">
      <c r="A873" s="572" t="s">
        <v>2576</v>
      </c>
      <c r="B873" s="573" t="s">
        <v>2577</v>
      </c>
      <c r="C873" s="575"/>
      <c r="D873" s="576"/>
    </row>
    <row r="874" customFormat="false" ht="15" hidden="false" customHeight="false" outlineLevel="0" collapsed="false">
      <c r="A874" s="572" t="s">
        <v>2459</v>
      </c>
      <c r="B874" s="573" t="s">
        <v>2460</v>
      </c>
      <c r="C874" s="575"/>
      <c r="D874" s="576"/>
    </row>
    <row r="875" customFormat="false" ht="15" hidden="false" customHeight="false" outlineLevel="0" collapsed="false">
      <c r="A875" s="572" t="s">
        <v>2461</v>
      </c>
      <c r="B875" s="573" t="s">
        <v>2462</v>
      </c>
    </row>
    <row r="876" customFormat="false" ht="15" hidden="false" customHeight="false" outlineLevel="0" collapsed="false">
      <c r="A876" s="574" t="s">
        <v>1673</v>
      </c>
      <c r="B876" s="573" t="s">
        <v>1674</v>
      </c>
    </row>
    <row r="877" customFormat="false" ht="15" hidden="false" customHeight="false" outlineLevel="0" collapsed="false">
      <c r="A877" s="572" t="s">
        <v>1676</v>
      </c>
      <c r="B877" s="573" t="s">
        <v>1677</v>
      </c>
    </row>
    <row r="878" customFormat="false" ht="15" hidden="false" customHeight="false" outlineLevel="0" collapsed="false">
      <c r="A878" s="572" t="s">
        <v>1678</v>
      </c>
      <c r="B878" s="573" t="s">
        <v>1679</v>
      </c>
    </row>
    <row r="879" customFormat="false" ht="15" hidden="false" customHeight="false" outlineLevel="0" collapsed="false">
      <c r="A879" s="572" t="s">
        <v>1680</v>
      </c>
      <c r="B879" s="573" t="s">
        <v>1681</v>
      </c>
    </row>
    <row r="880" customFormat="false" ht="15" hidden="false" customHeight="false" outlineLevel="0" collapsed="false">
      <c r="A880" s="574" t="s">
        <v>1682</v>
      </c>
      <c r="B880" s="573" t="s">
        <v>1683</v>
      </c>
    </row>
    <row r="881" customFormat="false" ht="15" hidden="false" customHeight="false" outlineLevel="0" collapsed="false">
      <c r="A881" s="572" t="s">
        <v>1684</v>
      </c>
      <c r="B881" s="573" t="s">
        <v>1685</v>
      </c>
    </row>
    <row r="882" customFormat="false" ht="15" hidden="false" customHeight="false" outlineLevel="0" collapsed="false">
      <c r="A882" s="572" t="s">
        <v>1687</v>
      </c>
      <c r="B882" s="573" t="s">
        <v>1688</v>
      </c>
    </row>
    <row r="883" customFormat="false" ht="15" hidden="false" customHeight="false" outlineLevel="0" collapsed="false">
      <c r="A883" s="572" t="s">
        <v>1690</v>
      </c>
      <c r="B883" s="573" t="s">
        <v>1691</v>
      </c>
    </row>
    <row r="884" customFormat="false" ht="15" hidden="false" customHeight="false" outlineLevel="0" collapsed="false">
      <c r="A884" s="572" t="s">
        <v>1692</v>
      </c>
      <c r="B884" s="573" t="s">
        <v>1693</v>
      </c>
    </row>
    <row r="885" customFormat="false" ht="15" hidden="false" customHeight="false" outlineLevel="0" collapsed="false">
      <c r="A885" s="572" t="s">
        <v>1694</v>
      </c>
      <c r="B885" s="573" t="s">
        <v>1695</v>
      </c>
    </row>
    <row r="886" customFormat="false" ht="15" hidden="false" customHeight="false" outlineLevel="0" collapsed="false">
      <c r="A886" s="572" t="s">
        <v>1696</v>
      </c>
      <c r="B886" s="573" t="s">
        <v>1697</v>
      </c>
    </row>
    <row r="887" customFormat="false" ht="15" hidden="false" customHeight="false" outlineLevel="0" collapsed="false">
      <c r="A887" s="574" t="s">
        <v>304</v>
      </c>
      <c r="B887" s="573" t="s">
        <v>305</v>
      </c>
    </row>
    <row r="888" customFormat="false" ht="12.75" hidden="false" customHeight="false" outlineLevel="0" collapsed="false">
      <c r="A888" s="603"/>
      <c r="B888" s="604"/>
    </row>
    <row r="889" customFormat="false" ht="12.75" hidden="false" customHeight="false" outlineLevel="0" collapsed="false">
      <c r="A889" s="603"/>
      <c r="B889" s="604"/>
    </row>
    <row r="890" customFormat="false" ht="12.75" hidden="false" customHeight="false" outlineLevel="0" collapsed="false">
      <c r="A890" s="603"/>
      <c r="B890" s="604"/>
    </row>
    <row r="891" customFormat="false" ht="12.75" hidden="false" customHeight="false" outlineLevel="0" collapsed="false">
      <c r="A891" s="605"/>
      <c r="B891" s="604"/>
    </row>
    <row r="892" customFormat="false" ht="12.75" hidden="false" customHeight="false" outlineLevel="0" collapsed="false">
      <c r="A892" s="603"/>
      <c r="B892" s="604"/>
    </row>
    <row r="893" customFormat="false" ht="12.75" hidden="false" customHeight="false" outlineLevel="0" collapsed="false">
      <c r="A893" s="603"/>
      <c r="B893" s="604"/>
    </row>
    <row r="894" customFormat="false" ht="12.75" hidden="false" customHeight="false" outlineLevel="0" collapsed="false">
      <c r="A894" s="603"/>
      <c r="B894" s="604"/>
    </row>
    <row r="895" customFormat="false" ht="12.75" hidden="false" customHeight="false" outlineLevel="0" collapsed="false">
      <c r="A895" s="603"/>
      <c r="B895" s="604"/>
    </row>
    <row r="896" customFormat="false" ht="12.75" hidden="false" customHeight="false" outlineLevel="0" collapsed="false">
      <c r="A896" s="603"/>
      <c r="B896" s="604"/>
    </row>
    <row r="897" customFormat="false" ht="12.75" hidden="false" customHeight="false" outlineLevel="0" collapsed="false">
      <c r="A897" s="603"/>
      <c r="B897" s="604"/>
    </row>
    <row r="898" customFormat="false" ht="13.5" hidden="false" customHeight="false" outlineLevel="0" collapsed="false">
      <c r="A898" s="606"/>
      <c r="B898" s="607"/>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2.75" zeroHeight="false" outlineLevelRow="0" outlineLevelCol="0"/>
  <cols>
    <col collapsed="false" customWidth="true" hidden="false" outlineLevel="0" max="1" min="1" style="0" width="9.7"/>
    <col collapsed="false" customWidth="true" hidden="false" outlineLevel="0" max="2" min="2" style="0" width="73.13"/>
    <col collapsed="false" customWidth="true" hidden="false" outlineLevel="0" max="3" min="3" style="0" width="6.85"/>
    <col collapsed="false" customWidth="true" hidden="false" outlineLevel="0" max="4" min="4" style="49" width="6.85"/>
    <col collapsed="false" customWidth="true" hidden="false" outlineLevel="0" max="5" min="5" style="0" width="25.56"/>
    <col collapsed="false" customWidth="true" hidden="false" outlineLevel="0" max="6" min="6" style="0" width="58.56"/>
    <col collapsed="false" customWidth="true" hidden="false" outlineLevel="0" max="7" min="7" style="0" width="53.85"/>
    <col collapsed="false" customWidth="true" hidden="false" outlineLevel="0" max="8" min="8" style="0" width="44.85"/>
    <col collapsed="false" customWidth="true" hidden="false" outlineLevel="0" max="9" min="9" style="0" width="42.14"/>
    <col collapsed="false" customWidth="true" hidden="false" outlineLevel="0" max="10" min="10" style="0" width="50.99"/>
    <col collapsed="false" customWidth="true" hidden="false" outlineLevel="0" max="11" min="11" style="0" width="40.28"/>
    <col collapsed="false" customWidth="true" hidden="false" outlineLevel="0" max="12" min="12" style="0" width="38.41"/>
    <col collapsed="false" customWidth="true" hidden="false" outlineLevel="0" max="13" min="13" style="50" width="4.85"/>
    <col collapsed="false" customWidth="true" hidden="true" outlineLevel="0" max="14" min="14" style="50" width="5.13"/>
    <col collapsed="false" customWidth="true" hidden="false" outlineLevel="0" max="15" min="15" style="50" width="5.13"/>
    <col collapsed="false" customWidth="true" hidden="true" outlineLevel="0" max="16" min="16" style="50" width="5.99"/>
    <col collapsed="false" customWidth="true" hidden="false" outlineLevel="0" max="17" min="17" style="51" width="9.99"/>
    <col collapsed="false" customWidth="true" hidden="true" outlineLevel="0" max="18" min="18" style="50" width="3.14"/>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5" hidden="false" customHeight="false" outlineLevel="0" collapsed="false">
      <c r="A2" s="60" t="s">
        <v>22</v>
      </c>
      <c r="B2" s="61"/>
      <c r="C2" s="54"/>
      <c r="D2" s="55"/>
      <c r="E2" s="57"/>
      <c r="F2" s="57"/>
      <c r="M2" s="58"/>
      <c r="N2" s="58"/>
      <c r="O2" s="58"/>
      <c r="P2" s="58"/>
      <c r="Q2" s="59"/>
    </row>
    <row r="3" customFormat="false" ht="14.25"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5"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5"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5"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5"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5"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5"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5"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5"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5"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5"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5"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5"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5"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5"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5"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5"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5"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5"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5"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5"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5"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5"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5"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5"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5"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5"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5"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5"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5"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5"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5"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5"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5"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5"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5"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5"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5"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5"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5"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5"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5"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5"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5"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5"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5"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5"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5"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5"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5"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5"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5"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5"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5"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5"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5"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5"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5"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5"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5"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5"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5"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5"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5"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5"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5"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5"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5"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5"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5"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5"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5"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5"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5"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5"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5"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5"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5"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5"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5"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5"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5"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5"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5"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5"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5"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5"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5"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5"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5"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5"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5"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5"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5"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5"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5"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5"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5"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5"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5"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5"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5"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5"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5"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5"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5"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5"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5"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5"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5"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5"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5"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5"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5"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5"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5"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5"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5"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5"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5"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5"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5"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5"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5"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5"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5"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5"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5"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5"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5"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5"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5"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5"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5"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5"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5"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5"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5"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5"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5"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5"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5"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5"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5"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5"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5"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5"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5"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5"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5"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5"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5"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5"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5"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5"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5"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5"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5"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5"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5"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5"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5"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5"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5"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5"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5"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5"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5"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5"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5"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5"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5"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5"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5"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5"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5"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5"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5"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5"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5"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5"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5"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5"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5"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5"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5"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5"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5"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5"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5"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5"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5"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5"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5"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5"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5"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5"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5"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5"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5"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5"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5"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5"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5"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5"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5"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5"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5"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5"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5"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5"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5"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5"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5"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5"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5"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5"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5"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5"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5"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5"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5"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5"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5"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5"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5"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5"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5"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5"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5"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5"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5"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5"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5"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5"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5"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5"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5"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5"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5"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5"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5"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5"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5"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5"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5"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5"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5"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5"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5"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5"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5"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5"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5"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5"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5"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5"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5"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5"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5"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5"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5"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5"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5"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5"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5"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5"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5"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5"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5"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5"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5"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5"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5"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5"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5"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5"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5"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5"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5"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5"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5"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5"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5"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5"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5"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5"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5"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5"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5"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5"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5"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5"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5"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5"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5"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5"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5"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5"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5"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5"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5"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5"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5"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5"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5"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5"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5"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5"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5"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5"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5"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5"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5"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5"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5"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5"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5"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5"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5"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5"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5"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5"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5"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5"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5"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5"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5"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5"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5"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5"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5"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5"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5"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5"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5"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5"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5"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5"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5"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5"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5"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5"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5"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5"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5"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5"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5"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5"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5"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5"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5"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5"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5"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5"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5"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5"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5"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5"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5"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5"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5"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5"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5"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5"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5"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5"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5"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5"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5"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5"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5"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5"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5"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5"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5"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5"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5"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5"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5"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5"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5"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5"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5"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5"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5"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5"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5"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5"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5"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5"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5"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5"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5"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5"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5"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5"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5"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5"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5"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5"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5"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5"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5"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5"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5"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5"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5"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5"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5"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5"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5"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5"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5"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5"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5"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5"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5"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5"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5"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5"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5"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5"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5"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5"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5"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5"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5"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5"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5"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5"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5"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5"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5"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5"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5"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5"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5"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5"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5"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5"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5"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5"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5"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5"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5"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5"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5"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5"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5"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5"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5"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5"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5"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5"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5"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5"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5"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5"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5"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5"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5"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5"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5"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5"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5"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5"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5"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5"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5"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5"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5"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5"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5"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5"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5"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5"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5"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5"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5"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5"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5"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5"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5"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5"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5"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5"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5"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5"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5"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5"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5"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5"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5"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5"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5"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5"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5"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5"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5"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5"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5"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5"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5"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5"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5"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5"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5"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5"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5"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5"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5"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5"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5"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5"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5"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5"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5"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5"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5"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5"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5"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5"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5"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5"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5"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5"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5"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5"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5"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5"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5"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5"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5"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5"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5"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5"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5"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5"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5"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5"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5"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5"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5"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5"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5"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5"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5"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5"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5"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5"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5"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5"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5"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5"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5"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5"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5"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5"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5"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5"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5"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5"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5"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5"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5"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5"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5"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5"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5"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5"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5"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5"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5"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5"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5"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5"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5"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5"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5"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5"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5"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5"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5"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5"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5"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5"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5"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5"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5"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5"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5"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5"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5"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5"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5"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5"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5"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5"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5"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5"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5"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5"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5"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5"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5"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5"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5"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5"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5"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5"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5"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5"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5"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5"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5"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5"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5"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5"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5"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5"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5"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5"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5"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5"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5"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5"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5"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5"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5"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5"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5"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5"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5"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5"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5"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5"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5"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5"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5"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5"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5"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5"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5"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5"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5"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5"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5"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5"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5"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5"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5"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5"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5"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5"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5"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5"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5"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5"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5"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5"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5"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5"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5"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5"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5"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5"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5"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5"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5"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5"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5"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5"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5"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5"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5"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5"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5"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5"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5"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5"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5"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5"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5"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5"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5"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5"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5"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5"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5"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5"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5"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5"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5"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5"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5"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5"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5"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5"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5"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5"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5"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5"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5"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5"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5"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5"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5"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5"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5"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5"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5"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5"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5"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5"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5"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5"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5"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5"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5"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5"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5"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5"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5"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5"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5"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5"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5"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5"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5"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5"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5"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5"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5"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5"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5"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5"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5"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5"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5"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5"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5"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5"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5"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5"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5"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5"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5"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5"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5"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5"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5"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5"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5"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5"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5"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5"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5"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5"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5"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5"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5"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5"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5"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5"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5"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5"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5"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5"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5"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5"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5"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5"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5"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5"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5"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5"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5"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5"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5"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5"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5"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5"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5"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5"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5"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5"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5"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5"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5"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5"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5"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5"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5"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5"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5"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5"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5"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5"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5"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5"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5"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5"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5"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5"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5"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5"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5"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5"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5"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5"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5"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5"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5"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5"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5"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5"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5"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5"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5"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5"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5"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5"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5"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5"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5"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5"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5"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5"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5"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5"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5"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5"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5"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5"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5"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5"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5"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5"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5"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5"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5"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5"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5"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5"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5"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5"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5"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5"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5"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5"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5"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5"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5"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5"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5"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5"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5"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5"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5"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5"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5"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5"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5"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5"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5"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5"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5"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5"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5"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5"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5"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5"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5"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5"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5"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5"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5"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5"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5"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5"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5"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5"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5"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5"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5"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5"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5"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5"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5"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5"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5"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5"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5"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5"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5"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5"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5"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5"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5"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2.75" zeroHeight="false" outlineLevelRow="0" outlineLevelCol="0"/>
  <cols>
    <col collapsed="false" customWidth="true" hidden="false" outlineLevel="0" max="1" min="1" style="0" width="16.56"/>
    <col collapsed="false" customWidth="true" hidden="false" outlineLevel="0" max="2" min="2" style="0" width="22.42"/>
    <col collapsed="false" customWidth="true" hidden="false" outlineLevel="0" max="3" min="3" style="0" width="11.13"/>
    <col collapsed="false" customWidth="true" hidden="false" outlineLevel="0" max="4" min="4" style="0" width="7.42"/>
    <col collapsed="false" customWidth="true" hidden="false" outlineLevel="0" max="17" min="5" style="0" width="7.56"/>
    <col collapsed="false" customWidth="true" hidden="false" outlineLevel="0" max="18" min="18" style="0" width="8.7"/>
    <col collapsed="false" customWidth="true" hidden="false" outlineLevel="0" max="24" min="19" style="0" width="7.56"/>
  </cols>
  <sheetData>
    <row r="1" customFormat="false" ht="15" hidden="false" customHeight="false" outlineLevel="0" collapsed="false">
      <c r="A1" s="168" t="s">
        <v>2578</v>
      </c>
    </row>
    <row r="2" customFormat="false" ht="12.75" hidden="false" customHeight="false" outlineLevel="0" collapsed="false">
      <c r="A2" s="169"/>
    </row>
    <row r="4" customFormat="false" ht="12.75"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2.75" hidden="false" customHeight="false" outlineLevel="0" collapsed="false">
      <c r="A6" s="173" t="s">
        <v>2580</v>
      </c>
      <c r="B6" s="174"/>
      <c r="N6" s="175" t="s">
        <v>2581</v>
      </c>
    </row>
    <row r="7" customFormat="false" ht="12.75"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2.75"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2.75"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2.75"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2.75"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2.75"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2.75"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2.75"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2.75"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2.75"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2.75"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2.75"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2.75"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2.75"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2.75"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2.75"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2.75"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2.75"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2.75"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2.75"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2.75"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2.75"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2.75"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2.75"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2.75"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2.75"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2.75"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2.75"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2.75"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2.75" hidden="false" customHeight="false" outlineLevel="0" collapsed="false">
      <c r="C36" s="219"/>
      <c r="D36" s="220"/>
      <c r="J36" s="220"/>
      <c r="K36" s="220"/>
      <c r="N36" s="221"/>
      <c r="O36" s="221"/>
      <c r="P36" s="222"/>
      <c r="Q36" s="222"/>
      <c r="R36" s="221"/>
      <c r="S36" s="222"/>
      <c r="T36" s="222"/>
      <c r="U36" s="222"/>
      <c r="V36" s="222"/>
      <c r="W36" s="222"/>
      <c r="X36" s="222"/>
    </row>
    <row r="37" customFormat="false" ht="12.75"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2.75" hidden="false" customHeight="false" outlineLevel="0" collapsed="false">
      <c r="C38" s="219"/>
      <c r="D38" s="220"/>
      <c r="I38" s="57"/>
      <c r="J38" s="223"/>
      <c r="K38" s="223"/>
      <c r="L38" s="57"/>
      <c r="M38" s="50"/>
      <c r="N38" s="220"/>
      <c r="O38" s="220"/>
      <c r="R38" s="220"/>
    </row>
    <row r="39" customFormat="false" ht="12.75" hidden="false" customHeight="false" outlineLevel="0" collapsed="false">
      <c r="C39" s="219"/>
      <c r="D39" s="220"/>
      <c r="I39" s="57"/>
      <c r="J39" s="223"/>
      <c r="K39" s="223"/>
      <c r="L39" s="57"/>
      <c r="M39" s="50"/>
      <c r="N39" s="220"/>
      <c r="O39" s="220"/>
      <c r="R39" s="220"/>
    </row>
    <row r="40" customFormat="false" ht="12.75" hidden="false" customHeight="false" outlineLevel="0" collapsed="false">
      <c r="C40" s="219"/>
      <c r="D40" s="220"/>
      <c r="I40" s="57"/>
      <c r="J40" s="223"/>
      <c r="K40" s="223"/>
      <c r="L40" s="57"/>
      <c r="M40" s="50"/>
      <c r="N40" s="220"/>
      <c r="O40" s="220"/>
      <c r="R40" s="220"/>
    </row>
    <row r="41" customFormat="false" ht="12.75" hidden="false" customHeight="false" outlineLevel="0" collapsed="false">
      <c r="C41" s="219"/>
      <c r="D41" s="220"/>
      <c r="J41" s="220"/>
      <c r="K41" s="220"/>
      <c r="M41" s="50"/>
      <c r="N41" s="220"/>
      <c r="O41" s="220"/>
      <c r="R41" s="220"/>
    </row>
    <row r="42" customFormat="false" ht="12.75" hidden="false" customHeight="false" outlineLevel="0" collapsed="false">
      <c r="C42" s="219"/>
      <c r="D42" s="220"/>
      <c r="J42" s="220"/>
      <c r="K42" s="220"/>
      <c r="N42" s="220"/>
      <c r="O42" s="220"/>
      <c r="R42" s="220"/>
    </row>
    <row r="43" customFormat="false" ht="12.75" hidden="false" customHeight="false" outlineLevel="0" collapsed="false">
      <c r="C43" s="219"/>
      <c r="D43" s="220"/>
      <c r="J43" s="220"/>
      <c r="K43" s="220"/>
      <c r="N43" s="220"/>
      <c r="O43" s="220"/>
      <c r="R43" s="220"/>
    </row>
    <row r="44" customFormat="false" ht="12.75" hidden="false" customHeight="false" outlineLevel="0" collapsed="false">
      <c r="C44" s="219"/>
      <c r="D44" s="220"/>
      <c r="J44" s="220"/>
      <c r="K44" s="220"/>
      <c r="N44" s="220"/>
      <c r="O44" s="220"/>
      <c r="R44" s="220"/>
    </row>
    <row r="45" customFormat="false" ht="12.75" hidden="false" customHeight="false" outlineLevel="0" collapsed="false">
      <c r="C45" s="219"/>
      <c r="D45" s="220"/>
      <c r="J45" s="220"/>
      <c r="K45" s="220"/>
      <c r="N45" s="220"/>
      <c r="O45" s="220"/>
      <c r="R45" s="220"/>
    </row>
    <row r="46" customFormat="false" ht="12.75" hidden="false" customHeight="false" outlineLevel="0" collapsed="false">
      <c r="C46" s="219"/>
      <c r="D46" s="220"/>
      <c r="J46" s="220"/>
      <c r="K46" s="220"/>
      <c r="N46" s="220"/>
      <c r="O46" s="220"/>
      <c r="R46" s="220"/>
    </row>
    <row r="47" customFormat="false" ht="12.75" hidden="false" customHeight="false" outlineLevel="0" collapsed="false">
      <c r="C47" s="219"/>
      <c r="D47" s="220"/>
      <c r="J47" s="220"/>
      <c r="K47" s="220"/>
      <c r="N47" s="220"/>
      <c r="O47" s="220"/>
      <c r="R47" s="220"/>
    </row>
    <row r="48" customFormat="false" ht="12.75" hidden="false" customHeight="false" outlineLevel="0" collapsed="false">
      <c r="C48" s="219"/>
      <c r="D48" s="220"/>
      <c r="J48" s="220"/>
      <c r="K48" s="220"/>
      <c r="N48" s="220"/>
      <c r="O48" s="220"/>
      <c r="R48" s="220"/>
    </row>
    <row r="49" customFormat="false" ht="12.75" hidden="false" customHeight="false" outlineLevel="0" collapsed="false">
      <c r="C49" s="219"/>
      <c r="D49" s="220"/>
      <c r="J49" s="220"/>
      <c r="K49" s="220"/>
      <c r="N49" s="220"/>
      <c r="O49" s="220"/>
      <c r="R49" s="220"/>
    </row>
    <row r="50" customFormat="false" ht="12.75" hidden="false" customHeight="false" outlineLevel="0" collapsed="false">
      <c r="C50" s="219"/>
      <c r="D50" s="220"/>
      <c r="J50" s="220"/>
      <c r="K50" s="220"/>
      <c r="N50" s="220"/>
      <c r="O50" s="220"/>
      <c r="R50" s="220"/>
    </row>
    <row r="51" customFormat="false" ht="12.75" hidden="false" customHeight="false" outlineLevel="0" collapsed="false">
      <c r="C51" s="219"/>
      <c r="D51" s="220"/>
      <c r="J51" s="220"/>
      <c r="K51" s="220"/>
      <c r="N51" s="220"/>
      <c r="O51" s="220"/>
      <c r="R51" s="220"/>
    </row>
    <row r="52" customFormat="false" ht="12.75" hidden="false" customHeight="false" outlineLevel="0" collapsed="false">
      <c r="C52" s="219"/>
      <c r="D52" s="220"/>
      <c r="J52" s="220"/>
      <c r="K52" s="220"/>
      <c r="N52" s="220"/>
      <c r="O52" s="220"/>
      <c r="R52" s="220"/>
    </row>
    <row r="53" customFormat="false" ht="12.75" hidden="false" customHeight="false" outlineLevel="0" collapsed="false">
      <c r="C53" s="219"/>
      <c r="D53" s="220"/>
      <c r="J53" s="220"/>
      <c r="K53" s="220"/>
      <c r="N53" s="220"/>
      <c r="O53" s="220"/>
      <c r="R53" s="220"/>
    </row>
    <row r="54" customFormat="false" ht="12.75" hidden="false" customHeight="false" outlineLevel="0" collapsed="false">
      <c r="C54" s="219"/>
      <c r="D54" s="220"/>
      <c r="J54" s="220"/>
      <c r="K54" s="220"/>
      <c r="N54" s="220"/>
      <c r="O54" s="220"/>
      <c r="R54" s="220"/>
    </row>
    <row r="55" customFormat="false" ht="12.75" hidden="false" customHeight="false" outlineLevel="0" collapsed="false">
      <c r="C55" s="219"/>
      <c r="D55" s="220"/>
      <c r="J55" s="220"/>
      <c r="K55" s="220"/>
      <c r="N55" s="220"/>
      <c r="O55" s="220"/>
      <c r="R55" s="220"/>
    </row>
    <row r="56" customFormat="false" ht="12.75" hidden="false" customHeight="false" outlineLevel="0" collapsed="false">
      <c r="C56" s="219"/>
      <c r="D56" s="220"/>
      <c r="J56" s="220"/>
      <c r="K56" s="220"/>
      <c r="N56" s="220"/>
      <c r="O56" s="220"/>
      <c r="R56" s="220"/>
    </row>
    <row r="57" customFormat="false" ht="12.75" hidden="false" customHeight="false" outlineLevel="0" collapsed="false">
      <c r="C57" s="219"/>
      <c r="D57" s="220"/>
      <c r="J57" s="220"/>
      <c r="K57" s="220"/>
      <c r="N57" s="220"/>
      <c r="O57" s="220"/>
      <c r="R57" s="220"/>
    </row>
    <row r="58" customFormat="false" ht="12.75" hidden="false" customHeight="false" outlineLevel="0" collapsed="false">
      <c r="C58" s="219"/>
      <c r="D58" s="220"/>
      <c r="J58" s="220"/>
      <c r="K58" s="220"/>
      <c r="N58" s="220"/>
      <c r="O58" s="220"/>
      <c r="R58" s="220"/>
    </row>
    <row r="59" customFormat="false" ht="12.75" hidden="false" customHeight="false" outlineLevel="0" collapsed="false">
      <c r="C59" s="219"/>
      <c r="D59" s="220"/>
      <c r="J59" s="220"/>
      <c r="K59" s="220"/>
      <c r="N59" s="220"/>
      <c r="O59" s="220"/>
      <c r="R59" s="220"/>
    </row>
    <row r="60" customFormat="false" ht="12.75" hidden="false" customHeight="false" outlineLevel="0" collapsed="false">
      <c r="C60" s="219"/>
      <c r="D60" s="220"/>
      <c r="J60" s="220"/>
      <c r="K60" s="220"/>
      <c r="N60" s="220"/>
      <c r="O60" s="220"/>
      <c r="R60" s="220"/>
    </row>
    <row r="61" customFormat="false" ht="12.75" hidden="false" customHeight="false" outlineLevel="0" collapsed="false">
      <c r="C61" s="219"/>
      <c r="D61" s="220"/>
      <c r="J61" s="220"/>
      <c r="K61" s="220"/>
      <c r="N61" s="220"/>
      <c r="O61" s="220"/>
      <c r="R61" s="220"/>
    </row>
    <row r="62" customFormat="false" ht="12.75" hidden="false" customHeight="false" outlineLevel="0" collapsed="false">
      <c r="C62" s="219"/>
      <c r="D62" s="220"/>
      <c r="J62" s="220"/>
      <c r="K62" s="220"/>
      <c r="N62" s="220"/>
      <c r="O62" s="220"/>
      <c r="R62" s="220"/>
    </row>
    <row r="63" customFormat="false" ht="12.75" hidden="false" customHeight="false" outlineLevel="0" collapsed="false">
      <c r="C63" s="219"/>
      <c r="D63" s="220"/>
      <c r="J63" s="220"/>
      <c r="K63" s="220"/>
      <c r="N63" s="220"/>
      <c r="O63" s="220"/>
      <c r="R63" s="220"/>
    </row>
    <row r="64" customFormat="false" ht="12.75" hidden="false" customHeight="false" outlineLevel="0" collapsed="false">
      <c r="C64" s="219"/>
      <c r="D64" s="220"/>
      <c r="J64" s="220"/>
      <c r="K64" s="220"/>
      <c r="N64" s="220"/>
      <c r="O64" s="220"/>
      <c r="R64" s="220"/>
    </row>
    <row r="65" customFormat="false" ht="12.75" hidden="false" customHeight="false" outlineLevel="0" collapsed="false">
      <c r="C65" s="219"/>
      <c r="D65" s="220"/>
      <c r="J65" s="220"/>
      <c r="K65" s="220"/>
      <c r="N65" s="220"/>
      <c r="O65" s="220"/>
      <c r="R65" s="220"/>
    </row>
    <row r="66" customFormat="false" ht="12.75" hidden="false" customHeight="false" outlineLevel="0" collapsed="false">
      <c r="C66" s="219"/>
      <c r="D66" s="220"/>
      <c r="J66" s="220"/>
      <c r="K66" s="220"/>
      <c r="N66" s="220"/>
      <c r="O66" s="220"/>
      <c r="R66" s="220"/>
    </row>
    <row r="67" customFormat="false" ht="12.75" hidden="false" customHeight="false" outlineLevel="0" collapsed="false">
      <c r="C67" s="219"/>
      <c r="D67" s="220"/>
      <c r="J67" s="220"/>
      <c r="K67" s="220"/>
      <c r="N67" s="220"/>
      <c r="O67" s="220"/>
      <c r="R67" s="220"/>
    </row>
    <row r="68" customFormat="false" ht="12.75" hidden="false" customHeight="false" outlineLevel="0" collapsed="false">
      <c r="C68" s="219"/>
      <c r="D68" s="220"/>
      <c r="J68" s="220"/>
      <c r="K68" s="220"/>
      <c r="N68" s="220"/>
      <c r="O68" s="220"/>
      <c r="R68" s="220"/>
    </row>
    <row r="69" customFormat="false" ht="12.75" hidden="false" customHeight="false" outlineLevel="0" collapsed="false">
      <c r="C69" s="219"/>
      <c r="D69" s="220"/>
      <c r="J69" s="220"/>
      <c r="K69" s="220"/>
      <c r="N69" s="220"/>
      <c r="O69" s="220"/>
      <c r="R69" s="220"/>
    </row>
    <row r="70" customFormat="false" ht="12.75" hidden="false" customHeight="false" outlineLevel="0" collapsed="false">
      <c r="C70" s="219"/>
      <c r="D70" s="220"/>
      <c r="J70" s="220"/>
      <c r="K70" s="220"/>
      <c r="N70" s="220"/>
      <c r="O70" s="220"/>
      <c r="R70" s="220"/>
    </row>
    <row r="71" customFormat="false" ht="12.75" hidden="false" customHeight="false" outlineLevel="0" collapsed="false">
      <c r="C71" s="219"/>
      <c r="D71" s="220"/>
      <c r="J71" s="220"/>
      <c r="K71" s="220"/>
      <c r="N71" s="220"/>
      <c r="O71" s="220"/>
      <c r="R71" s="220"/>
    </row>
    <row r="72" customFormat="false" ht="12.75" hidden="false" customHeight="false" outlineLevel="0" collapsed="false">
      <c r="C72" s="219"/>
      <c r="D72" s="220"/>
      <c r="J72" s="220"/>
      <c r="K72" s="220"/>
      <c r="N72" s="220"/>
      <c r="O72" s="220"/>
      <c r="R72" s="220"/>
    </row>
    <row r="73" customFormat="false" ht="12.75" hidden="false" customHeight="false" outlineLevel="0" collapsed="false">
      <c r="C73" s="219"/>
      <c r="D73" s="220"/>
      <c r="J73" s="220"/>
      <c r="K73" s="220"/>
      <c r="N73" s="220"/>
      <c r="O73" s="220"/>
      <c r="R73" s="220"/>
    </row>
    <row r="74" customFormat="false" ht="12.75" hidden="false" customHeight="false" outlineLevel="0" collapsed="false">
      <c r="C74" s="219"/>
      <c r="D74" s="220"/>
      <c r="J74" s="220"/>
      <c r="K74" s="220"/>
      <c r="N74" s="220"/>
      <c r="O74" s="220"/>
      <c r="R74" s="220"/>
    </row>
    <row r="75" customFormat="false" ht="12.75" hidden="false" customHeight="false" outlineLevel="0" collapsed="false">
      <c r="C75" s="219"/>
      <c r="D75" s="220"/>
      <c r="J75" s="220"/>
      <c r="K75" s="220"/>
      <c r="N75" s="220"/>
      <c r="O75" s="220"/>
      <c r="R75" s="220"/>
    </row>
    <row r="76" customFormat="false" ht="12.75" hidden="false" customHeight="false" outlineLevel="0" collapsed="false">
      <c r="C76" s="219"/>
      <c r="D76" s="220"/>
      <c r="J76" s="220"/>
      <c r="K76" s="220"/>
      <c r="N76" s="220"/>
      <c r="O76" s="220"/>
      <c r="R76" s="220"/>
    </row>
    <row r="77" customFormat="false" ht="12.75" hidden="false" customHeight="false" outlineLevel="0" collapsed="false">
      <c r="C77" s="219"/>
      <c r="D77" s="220"/>
      <c r="J77" s="220"/>
      <c r="K77" s="220"/>
      <c r="N77" s="220"/>
      <c r="O77" s="220"/>
      <c r="R77" s="220"/>
    </row>
    <row r="78" customFormat="false" ht="12.75" hidden="false" customHeight="false" outlineLevel="0" collapsed="false">
      <c r="C78" s="219"/>
      <c r="D78" s="220"/>
      <c r="J78" s="220"/>
      <c r="K78" s="220"/>
      <c r="N78" s="220"/>
      <c r="O78" s="220"/>
      <c r="R78" s="220"/>
    </row>
    <row r="79" customFormat="false" ht="12.75" hidden="false" customHeight="false" outlineLevel="0" collapsed="false">
      <c r="C79" s="219"/>
      <c r="D79" s="220"/>
      <c r="J79" s="220"/>
      <c r="K79" s="220"/>
      <c r="N79" s="220"/>
      <c r="O79" s="220"/>
      <c r="R79" s="220"/>
    </row>
    <row r="80" customFormat="false" ht="12.75" hidden="false" customHeight="false" outlineLevel="0" collapsed="false">
      <c r="C80" s="219"/>
      <c r="D80" s="220"/>
      <c r="J80" s="220"/>
      <c r="K80" s="220"/>
      <c r="N80" s="220"/>
      <c r="O80" s="220"/>
      <c r="R80" s="220"/>
    </row>
    <row r="81" customFormat="false" ht="12.75" hidden="false" customHeight="false" outlineLevel="0" collapsed="false">
      <c r="C81" s="219"/>
      <c r="D81" s="220"/>
      <c r="J81" s="220"/>
      <c r="K81" s="220"/>
      <c r="N81" s="220"/>
      <c r="O81" s="220"/>
      <c r="R81" s="220"/>
    </row>
    <row r="82" customFormat="false" ht="12.75" hidden="false" customHeight="false" outlineLevel="0" collapsed="false">
      <c r="C82" s="219"/>
      <c r="D82" s="220"/>
      <c r="J82" s="220"/>
      <c r="K82" s="220"/>
      <c r="N82" s="220"/>
      <c r="O82" s="220"/>
      <c r="R82" s="220"/>
    </row>
    <row r="83" customFormat="false" ht="12.75" hidden="false" customHeight="false" outlineLevel="0" collapsed="false">
      <c r="C83" s="219"/>
      <c r="D83" s="220"/>
      <c r="J83" s="220"/>
      <c r="K83" s="220"/>
      <c r="N83" s="220"/>
      <c r="O83" s="220"/>
      <c r="R83" s="220"/>
    </row>
    <row r="84" customFormat="false" ht="12.75" hidden="false" customHeight="false" outlineLevel="0" collapsed="false">
      <c r="C84" s="219"/>
      <c r="D84" s="220"/>
      <c r="J84" s="220"/>
      <c r="K84" s="220"/>
      <c r="N84" s="220"/>
      <c r="O84" s="220"/>
      <c r="R84" s="220"/>
    </row>
    <row r="85" customFormat="false" ht="12.75" hidden="false" customHeight="false" outlineLevel="0" collapsed="false">
      <c r="C85" s="219"/>
      <c r="D85" s="220"/>
      <c r="J85" s="220"/>
      <c r="K85" s="220"/>
      <c r="N85" s="220"/>
      <c r="O85" s="220"/>
      <c r="R85" s="220"/>
    </row>
    <row r="86" customFormat="false" ht="12.75" hidden="false" customHeight="false" outlineLevel="0" collapsed="false">
      <c r="C86" s="219"/>
      <c r="D86" s="220"/>
      <c r="J86" s="220"/>
      <c r="K86" s="220"/>
      <c r="N86" s="220"/>
      <c r="O86" s="220"/>
      <c r="R86" s="220"/>
    </row>
    <row r="87" customFormat="false" ht="12.75" hidden="false" customHeight="false" outlineLevel="0" collapsed="false">
      <c r="C87" s="219"/>
      <c r="D87" s="220"/>
      <c r="J87" s="220"/>
      <c r="K87" s="220"/>
      <c r="N87" s="220"/>
      <c r="O87" s="220"/>
      <c r="R87" s="220"/>
    </row>
    <row r="88" customFormat="false" ht="12.75" hidden="false" customHeight="false" outlineLevel="0" collapsed="false">
      <c r="C88" s="219"/>
      <c r="D88" s="220"/>
      <c r="J88" s="220"/>
      <c r="K88" s="220"/>
      <c r="N88" s="220"/>
      <c r="O88" s="220"/>
      <c r="R88" s="220"/>
    </row>
    <row r="89" customFormat="false" ht="12.75" hidden="false" customHeight="false" outlineLevel="0" collapsed="false">
      <c r="C89" s="219"/>
      <c r="D89" s="220"/>
      <c r="J89" s="220"/>
      <c r="K89" s="220"/>
      <c r="N89" s="220"/>
      <c r="O89" s="220"/>
      <c r="R89" s="220"/>
    </row>
    <row r="90" customFormat="false" ht="12.75" hidden="false" customHeight="false" outlineLevel="0" collapsed="false">
      <c r="C90" s="219"/>
      <c r="D90" s="220"/>
      <c r="J90" s="220"/>
      <c r="K90" s="220"/>
      <c r="N90" s="220"/>
      <c r="O90" s="220"/>
      <c r="R90" s="220"/>
    </row>
    <row r="91" customFormat="false" ht="12.75" hidden="false" customHeight="false" outlineLevel="0" collapsed="false">
      <c r="N91" s="220"/>
      <c r="O91" s="220"/>
      <c r="R91" s="220"/>
    </row>
    <row r="92" customFormat="false" ht="12.75" hidden="false" customHeight="false" outlineLevel="0" collapsed="false">
      <c r="N92" s="220"/>
      <c r="O92" s="220"/>
      <c r="R92" s="220"/>
    </row>
    <row r="93" customFormat="false" ht="12.75" hidden="false" customHeight="false" outlineLevel="0" collapsed="false">
      <c r="N93" s="220"/>
      <c r="O93" s="220"/>
      <c r="R93" s="220"/>
    </row>
    <row r="94" customFormat="false" ht="12.75" hidden="false" customHeight="false" outlineLevel="0" collapsed="false">
      <c r="N94" s="220"/>
      <c r="O94" s="220"/>
      <c r="R94" s="220"/>
    </row>
    <row r="95" customFormat="false" ht="12.75" hidden="false" customHeight="false" outlineLevel="0" collapsed="false">
      <c r="N95" s="220"/>
      <c r="O95" s="220"/>
      <c r="R95" s="220"/>
    </row>
    <row r="96" customFormat="false" ht="12.75" hidden="false" customHeight="false" outlineLevel="0" collapsed="false">
      <c r="N96" s="220"/>
      <c r="O96" s="220"/>
      <c r="R96" s="220"/>
    </row>
    <row r="97" customFormat="false" ht="12.75" hidden="false" customHeight="false" outlineLevel="0" collapsed="false">
      <c r="N97" s="220"/>
      <c r="O97" s="220"/>
      <c r="R97" s="220"/>
    </row>
    <row r="98" customFormat="false" ht="12.75" hidden="false" customHeight="false" outlineLevel="0" collapsed="false">
      <c r="N98" s="220"/>
      <c r="O98" s="220"/>
      <c r="R98" s="220"/>
    </row>
    <row r="99" customFormat="false" ht="12.75" hidden="false" customHeight="false" outlineLevel="0" collapsed="false">
      <c r="N99" s="220"/>
      <c r="O99" s="220"/>
      <c r="R99" s="220"/>
    </row>
    <row r="100" customFormat="false" ht="12.75" hidden="false" customHeight="false" outlineLevel="0" collapsed="false">
      <c r="N100" s="220"/>
      <c r="O100" s="220"/>
      <c r="R100" s="220"/>
    </row>
    <row r="101" customFormat="false" ht="12.75" hidden="false" customHeight="false" outlineLevel="0" collapsed="false">
      <c r="N101" s="220"/>
      <c r="O101" s="220"/>
      <c r="R101" s="220"/>
    </row>
    <row r="102" customFormat="false" ht="12.75" hidden="false" customHeight="false" outlineLevel="0" collapsed="false">
      <c r="N102" s="220"/>
      <c r="O102" s="220"/>
      <c r="R102" s="220"/>
    </row>
    <row r="103" customFormat="false" ht="12.75" hidden="false" customHeight="false" outlineLevel="0" collapsed="false">
      <c r="N103" s="220"/>
      <c r="O103" s="220"/>
      <c r="R103" s="220"/>
    </row>
    <row r="104" customFormat="false" ht="12.75" hidden="false" customHeight="false" outlineLevel="0" collapsed="false">
      <c r="N104" s="220"/>
      <c r="O104" s="220"/>
      <c r="R104" s="220"/>
    </row>
    <row r="105" customFormat="false" ht="12.75" hidden="false" customHeight="false" outlineLevel="0" collapsed="false">
      <c r="N105" s="220"/>
      <c r="O105" s="220"/>
      <c r="R105" s="220"/>
    </row>
    <row r="106" customFormat="false" ht="12.75"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2.75" zeroHeight="false" outlineLevelRow="0" outlineLevelCol="0"/>
  <cols>
    <col collapsed="false" customWidth="true" hidden="false" outlineLevel="0" max="1" min="1" style="0" width="1.56"/>
    <col collapsed="false" customWidth="true" hidden="false" outlineLevel="0" max="2" min="2" style="0" width="2.84"/>
    <col collapsed="false" customWidth="true" hidden="false" outlineLevel="0" max="3" min="3" style="0" width="5.28"/>
    <col collapsed="false" customWidth="true" hidden="false" outlineLevel="0" max="4" min="4" style="0" width="10.13"/>
    <col collapsed="false" customWidth="true" hidden="false" outlineLevel="0" max="11" min="11" style="0" width="16.84"/>
    <col collapsed="false" customWidth="true" hidden="false" outlineLevel="0" max="12" min="12" style="0" width="1.56"/>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2.75" hidden="false" customHeight="false" outlineLevel="0" collapsed="false">
      <c r="B114" s="230"/>
      <c r="C114" s="230"/>
      <c r="D114" s="230"/>
      <c r="E114" s="230"/>
      <c r="F114" s="230"/>
      <c r="G114" s="230"/>
      <c r="H114" s="230"/>
      <c r="I114" s="230"/>
      <c r="J114" s="230"/>
      <c r="K114" s="230"/>
      <c r="L114" s="230"/>
    </row>
    <row r="115" customFormat="false" ht="12.75" hidden="false" customHeight="false" outlineLevel="0" collapsed="false">
      <c r="B115" s="230"/>
      <c r="C115" s="230"/>
      <c r="D115" s="230"/>
      <c r="E115" s="230"/>
      <c r="F115" s="230"/>
      <c r="G115" s="230"/>
      <c r="H115" s="230"/>
      <c r="I115" s="230"/>
      <c r="J115" s="230"/>
      <c r="K115" s="230"/>
      <c r="L115" s="230"/>
    </row>
    <row r="116" customFormat="false" ht="12.75" hidden="false" customHeight="false" outlineLevel="0" collapsed="false">
      <c r="B116" s="230"/>
      <c r="C116" s="230"/>
      <c r="D116" s="230"/>
      <c r="E116" s="230"/>
      <c r="F116" s="230"/>
      <c r="G116" s="230"/>
      <c r="H116" s="230"/>
      <c r="I116" s="230"/>
      <c r="J116" s="230"/>
      <c r="K116" s="230"/>
    </row>
    <row r="117" customFormat="false" ht="12.75" hidden="false" customHeight="false" outlineLevel="0" collapsed="false">
      <c r="B117" s="230"/>
      <c r="C117" s="230"/>
      <c r="D117" s="230"/>
      <c r="E117" s="230"/>
      <c r="F117" s="230"/>
      <c r="G117" s="230"/>
      <c r="H117" s="230"/>
      <c r="I117" s="230"/>
      <c r="J117" s="230"/>
      <c r="K117" s="230"/>
    </row>
    <row r="118" customFormat="false" ht="12.75" hidden="false" customHeight="false" outlineLevel="0" collapsed="false">
      <c r="B118" s="230"/>
      <c r="C118" s="230"/>
      <c r="D118" s="230"/>
      <c r="E118" s="230"/>
      <c r="F118" s="230"/>
      <c r="G118" s="230"/>
      <c r="H118" s="230"/>
      <c r="I118" s="230"/>
      <c r="J118" s="230"/>
      <c r="K118" s="230"/>
    </row>
    <row r="119" customFormat="false" ht="12.75" hidden="false" customHeight="false" outlineLevel="0" collapsed="false">
      <c r="B119" s="230"/>
      <c r="C119" s="230"/>
      <c r="D119" s="230"/>
      <c r="E119" s="230"/>
      <c r="F119" s="230"/>
      <c r="G119" s="230"/>
      <c r="H119" s="230"/>
      <c r="I119" s="230"/>
      <c r="J119" s="230"/>
      <c r="K119" s="230"/>
    </row>
    <row r="120" customFormat="false" ht="12.75" hidden="false" customHeight="false" outlineLevel="0" collapsed="false">
      <c r="B120" s="230"/>
      <c r="C120" s="230"/>
      <c r="D120" s="230"/>
      <c r="E120" s="230"/>
      <c r="F120" s="230"/>
      <c r="G120" s="230"/>
      <c r="H120" s="230"/>
      <c r="I120" s="230"/>
      <c r="J120" s="230"/>
      <c r="K120" s="230"/>
    </row>
    <row r="121" customFormat="false" ht="12.75" hidden="false" customHeight="false" outlineLevel="0" collapsed="false">
      <c r="B121" s="230"/>
      <c r="C121" s="230"/>
      <c r="D121" s="230"/>
      <c r="E121" s="230"/>
      <c r="F121" s="230"/>
      <c r="G121" s="230"/>
      <c r="H121" s="230"/>
      <c r="I121" s="230"/>
      <c r="J121" s="230"/>
      <c r="K121" s="230"/>
    </row>
    <row r="122" customFormat="false" ht="12.75" hidden="false" customHeight="false" outlineLevel="0" collapsed="false">
      <c r="B122" s="230"/>
      <c r="C122" s="230"/>
      <c r="D122" s="230"/>
      <c r="E122" s="230"/>
      <c r="F122" s="230"/>
      <c r="G122" s="230"/>
      <c r="H122" s="230"/>
      <c r="I122" s="230"/>
      <c r="J122" s="230"/>
      <c r="K122" s="230"/>
    </row>
    <row r="123" customFormat="false" ht="12.75" hidden="false" customHeight="false" outlineLevel="0" collapsed="false">
      <c r="B123" s="230"/>
      <c r="C123" s="230"/>
      <c r="D123" s="230"/>
      <c r="E123" s="230"/>
      <c r="F123" s="230"/>
      <c r="G123" s="230"/>
      <c r="H123" s="230"/>
      <c r="I123" s="230"/>
      <c r="J123" s="230"/>
      <c r="K123" s="230"/>
    </row>
    <row r="124" customFormat="false" ht="12.75" hidden="false" customHeight="false" outlineLevel="0" collapsed="false">
      <c r="B124" s="230"/>
      <c r="C124" s="230"/>
      <c r="D124" s="230"/>
      <c r="E124" s="230"/>
      <c r="F124" s="230"/>
      <c r="G124" s="230"/>
      <c r="H124" s="230"/>
      <c r="I124" s="230"/>
      <c r="J124" s="230"/>
      <c r="K124" s="230"/>
    </row>
    <row r="125" customFormat="false" ht="12.75" hidden="false" customHeight="false" outlineLevel="0" collapsed="false">
      <c r="B125" s="230"/>
      <c r="C125" s="230"/>
      <c r="D125" s="230"/>
      <c r="E125" s="230"/>
      <c r="F125" s="230"/>
      <c r="G125" s="230"/>
      <c r="H125" s="230"/>
      <c r="I125" s="230"/>
      <c r="J125" s="230"/>
      <c r="K125" s="230"/>
    </row>
    <row r="126" customFormat="false" ht="12.75" hidden="false" customHeight="false" outlineLevel="0" collapsed="false">
      <c r="B126" s="230"/>
      <c r="C126" s="230"/>
      <c r="D126" s="230"/>
      <c r="E126" s="230"/>
      <c r="F126" s="230"/>
      <c r="G126" s="230"/>
      <c r="H126" s="230"/>
      <c r="I126" s="230"/>
      <c r="J126" s="230"/>
      <c r="K126" s="230"/>
    </row>
    <row r="127" customFormat="false" ht="12.75" hidden="false" customHeight="false" outlineLevel="0" collapsed="false">
      <c r="B127" s="230"/>
      <c r="C127" s="230"/>
      <c r="D127" s="230"/>
      <c r="E127" s="230"/>
      <c r="F127" s="230"/>
      <c r="G127" s="230"/>
      <c r="H127" s="230"/>
      <c r="I127" s="230"/>
      <c r="J127" s="230"/>
      <c r="K127" s="230"/>
    </row>
    <row r="396" customFormat="false" ht="12.75"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5" hidden="false" customHeight="false" outlineLevel="0" collapsed="false">
      <c r="A4" s="303" t="n">
        <v>41844</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13</v>
      </c>
      <c r="M5" s="323"/>
      <c r="N5" s="324" t="s">
        <v>916</v>
      </c>
      <c r="O5" s="325" t="n">
        <v>12.2173913043478</v>
      </c>
      <c r="P5" s="326"/>
      <c r="Q5" s="280"/>
      <c r="R5" s="280"/>
      <c r="S5" s="280"/>
      <c r="T5" s="280"/>
      <c r="U5" s="280"/>
      <c r="V5" s="280"/>
      <c r="W5" s="292"/>
      <c r="X5" s="312"/>
    </row>
    <row r="6" customFormat="false" ht="13.5"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2.75" hidden="false" customHeight="false" outlineLevel="0" collapsed="false">
      <c r="A7" s="335" t="s">
        <v>2629</v>
      </c>
      <c r="B7" s="336" t="n">
        <v>60</v>
      </c>
      <c r="C7" s="337" t="n">
        <v>40</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12.8181818181818</v>
      </c>
      <c r="O8" s="354" t="n">
        <f aca="false">IF(ISERROR(AVERAGE(J23:J82)),"      -",AVERAGE(J23:J82))</f>
        <v>2</v>
      </c>
      <c r="P8" s="355"/>
      <c r="Q8" s="280"/>
      <c r="R8" s="280"/>
      <c r="S8" s="280"/>
      <c r="T8" s="280"/>
      <c r="U8" s="280"/>
      <c r="V8" s="280"/>
      <c r="W8" s="292"/>
      <c r="X8" s="293"/>
    </row>
    <row r="9" customFormat="false" ht="13.5" hidden="false" customHeight="false" outlineLevel="0" collapsed="false">
      <c r="A9" s="313" t="s">
        <v>2635</v>
      </c>
      <c r="B9" s="356" t="n">
        <v>1.5</v>
      </c>
      <c r="C9" s="357" t="n">
        <v>1</v>
      </c>
      <c r="D9" s="358"/>
      <c r="E9" s="358"/>
      <c r="F9" s="359" t="n">
        <f aca="false">($B9*$B$7+$C9*$C$7)/100</f>
        <v>1.3</v>
      </c>
      <c r="G9" s="360"/>
      <c r="H9" s="361"/>
      <c r="I9" s="362"/>
      <c r="J9" s="363"/>
      <c r="K9" s="343"/>
      <c r="L9" s="364"/>
      <c r="M9" s="353" t="s">
        <v>2636</v>
      </c>
      <c r="N9" s="354" t="n">
        <f aca="false">IF(ISERROR(STDEVP(I23:I82)),"     -",STDEVP(I23:I82))</f>
        <v>3.2702010452009</v>
      </c>
      <c r="O9" s="354" t="n">
        <f aca="false">IF(ISERROR(STDEVP(J23:J82)),"      -",STDEVP(J23:J82))</f>
        <v>0.738548945875996</v>
      </c>
      <c r="P9" s="355"/>
      <c r="Q9" s="280"/>
      <c r="R9" s="280"/>
      <c r="S9" s="280"/>
      <c r="T9" s="280"/>
      <c r="U9" s="280"/>
      <c r="V9" s="280"/>
      <c r="W9" s="365"/>
      <c r="X9" s="366"/>
    </row>
    <row r="10" customFormat="false" ht="13.5" hidden="false" customHeight="false" outlineLevel="0" collapsed="false">
      <c r="A10" s="367" t="s">
        <v>2637</v>
      </c>
      <c r="B10" s="368"/>
      <c r="C10" s="369"/>
      <c r="D10" s="370"/>
      <c r="E10" s="370"/>
      <c r="F10" s="359"/>
      <c r="G10" s="360"/>
      <c r="H10" s="371"/>
      <c r="I10" s="372"/>
      <c r="J10" s="373" t="s">
        <v>2638</v>
      </c>
      <c r="K10" s="373"/>
      <c r="L10" s="374"/>
      <c r="M10" s="375" t="s">
        <v>2639</v>
      </c>
      <c r="N10" s="376" t="n">
        <f aca="false">MIN(I23:I82)</f>
        <v>5</v>
      </c>
      <c r="O10" s="376" t="n">
        <f aca="false">MIN(J23:J82)</f>
        <v>1</v>
      </c>
      <c r="P10" s="377"/>
      <c r="Q10" s="280"/>
      <c r="R10" s="280"/>
      <c r="S10" s="280"/>
      <c r="T10" s="280"/>
      <c r="U10" s="280"/>
      <c r="V10" s="280"/>
    </row>
    <row r="11" customFormat="false" ht="12.75" hidden="false" customHeight="false" outlineLevel="0" collapsed="false">
      <c r="A11" s="378" t="s">
        <v>2640</v>
      </c>
      <c r="B11" s="379"/>
      <c r="C11" s="380"/>
      <c r="D11" s="381"/>
      <c r="E11" s="381"/>
      <c r="F11" s="382" t="n">
        <f aca="false">($B11*$B$7+$C11*$C$7)/100</f>
        <v>0</v>
      </c>
      <c r="G11" s="383"/>
      <c r="H11" s="338"/>
      <c r="I11" s="384" t="s">
        <v>2641</v>
      </c>
      <c r="J11" s="384"/>
      <c r="K11" s="385" t="n">
        <f aca="false">COUNTIF($G$23:$G$82,"=HET")</f>
        <v>0</v>
      </c>
      <c r="L11" s="386"/>
      <c r="M11" s="375" t="s">
        <v>2642</v>
      </c>
      <c r="N11" s="376" t="n">
        <f aca="false">MAX(I23:I82)</f>
        <v>17</v>
      </c>
      <c r="O11" s="376" t="n">
        <f aca="false">MAX(J23:J82)</f>
        <v>3</v>
      </c>
      <c r="P11" s="377"/>
      <c r="Q11" s="280"/>
      <c r="R11" s="280"/>
      <c r="S11" s="280"/>
      <c r="T11" s="280"/>
      <c r="U11" s="280"/>
      <c r="V11" s="280"/>
    </row>
    <row r="12" customFormat="false" ht="12.75" hidden="false" customHeight="false" outlineLevel="0" collapsed="false">
      <c r="A12" s="387" t="s">
        <v>2643</v>
      </c>
      <c r="B12" s="388"/>
      <c r="C12" s="389"/>
      <c r="D12" s="381"/>
      <c r="E12" s="381"/>
      <c r="F12" s="382" t="n">
        <f aca="false">($B12*$B$7+$C12*$C$7)/100</f>
        <v>0</v>
      </c>
      <c r="G12" s="390"/>
      <c r="H12" s="338"/>
      <c r="I12" s="391" t="s">
        <v>2644</v>
      </c>
      <c r="J12" s="391"/>
      <c r="K12" s="385" t="n">
        <f aca="false">COUNTIF($G$23:$G$82,"=ALG")</f>
        <v>1</v>
      </c>
      <c r="L12" s="392"/>
      <c r="M12" s="393"/>
      <c r="N12" s="394" t="s">
        <v>2638</v>
      </c>
      <c r="O12" s="395"/>
      <c r="P12" s="396"/>
      <c r="Q12" s="280"/>
      <c r="R12" s="280"/>
      <c r="S12" s="280"/>
      <c r="T12" s="280"/>
      <c r="U12" s="280"/>
      <c r="V12" s="280"/>
    </row>
    <row r="13" customFormat="false" ht="12.75" hidden="false" customHeight="false" outlineLevel="0" collapsed="false">
      <c r="A13" s="387" t="s">
        <v>2645</v>
      </c>
      <c r="B13" s="388"/>
      <c r="C13" s="389"/>
      <c r="D13" s="381"/>
      <c r="E13" s="381"/>
      <c r="F13" s="382" t="n">
        <f aca="false">($B13*$B$7+$C13*$C$7)/100</f>
        <v>0</v>
      </c>
      <c r="G13" s="390"/>
      <c r="H13" s="338"/>
      <c r="I13" s="391" t="s">
        <v>2646</v>
      </c>
      <c r="J13" s="391"/>
      <c r="K13" s="385" t="n">
        <f aca="false">COUNTIF($G$23:$G$82,"=BRm")+COUNTIF($G$23:$G$82,"=BRh")</f>
        <v>6</v>
      </c>
      <c r="L13" s="386"/>
      <c r="M13" s="397" t="s">
        <v>2647</v>
      </c>
      <c r="N13" s="398" t="n">
        <f aca="false">COUNTIF(F23:F82,"&gt;0")</f>
        <v>19</v>
      </c>
      <c r="O13" s="399"/>
      <c r="P13" s="400"/>
      <c r="Q13" s="280"/>
      <c r="R13" s="280"/>
      <c r="S13" s="280"/>
      <c r="T13" s="280"/>
      <c r="U13" s="280"/>
      <c r="V13" s="280"/>
    </row>
    <row r="14" customFormat="false" ht="12.75" hidden="false" customHeight="false" outlineLevel="0" collapsed="false">
      <c r="A14" s="387" t="s">
        <v>2648</v>
      </c>
      <c r="B14" s="388"/>
      <c r="C14" s="389"/>
      <c r="D14" s="381"/>
      <c r="E14" s="381"/>
      <c r="F14" s="382" t="n">
        <f aca="false">($B14*$B$7+$C14*$C$7)/100</f>
        <v>0</v>
      </c>
      <c r="G14" s="390"/>
      <c r="H14" s="338"/>
      <c r="I14" s="391" t="s">
        <v>2649</v>
      </c>
      <c r="J14" s="391"/>
      <c r="K14" s="385" t="n">
        <f aca="false">COUNTIF($G$23:$G$82,"=PTE")+COUNTIF($G$23:$G$82,"=LIC")</f>
        <v>2</v>
      </c>
      <c r="L14" s="386"/>
      <c r="M14" s="401" t="s">
        <v>2650</v>
      </c>
      <c r="N14" s="402" t="n">
        <f aca="false">COUNTIF($I$23:$I$82,"&gt;-1")</f>
        <v>11</v>
      </c>
      <c r="O14" s="403"/>
      <c r="P14" s="400"/>
      <c r="Q14" s="280"/>
      <c r="R14" s="280"/>
      <c r="S14" s="280"/>
      <c r="T14" s="280"/>
      <c r="U14" s="280"/>
      <c r="V14" s="280"/>
    </row>
    <row r="15" customFormat="false" ht="12.75" hidden="false" customHeight="false" outlineLevel="0" collapsed="false">
      <c r="A15" s="404" t="s">
        <v>2651</v>
      </c>
      <c r="B15" s="405"/>
      <c r="C15" s="406"/>
      <c r="D15" s="381"/>
      <c r="E15" s="381"/>
      <c r="F15" s="382" t="n">
        <f aca="false">($B15*$B$7+$C15*$C$7)/100</f>
        <v>0</v>
      </c>
      <c r="G15" s="390"/>
      <c r="H15" s="338"/>
      <c r="I15" s="391" t="s">
        <v>2652</v>
      </c>
      <c r="J15" s="391"/>
      <c r="K15" s="385" t="n">
        <f aca="false">(COUNTIF($G$23:$G$82,"=PHy"))+(COUNTIF($G$23:$G$82,"=PHe"))+(COUNTIF($G$23:$G$82,"=PHg"))+(COUNTIF($G$23:$G$82,"=PHx"))</f>
        <v>9</v>
      </c>
      <c r="L15" s="386"/>
      <c r="M15" s="407" t="s">
        <v>2653</v>
      </c>
      <c r="N15" s="408" t="n">
        <f aca="false">COUNTIF(J23:J82,"=1")</f>
        <v>3</v>
      </c>
      <c r="O15" s="409"/>
      <c r="P15" s="400"/>
      <c r="Q15" s="280"/>
      <c r="R15" s="280"/>
      <c r="S15" s="280"/>
      <c r="T15" s="280"/>
      <c r="U15" s="280"/>
      <c r="V15" s="280"/>
    </row>
    <row r="16" customFormat="false" ht="12.75" hidden="false" customHeight="false" outlineLevel="0" collapsed="false">
      <c r="A16" s="378" t="s">
        <v>2654</v>
      </c>
      <c r="B16" s="379"/>
      <c r="C16" s="380"/>
      <c r="D16" s="410"/>
      <c r="E16" s="410"/>
      <c r="F16" s="411"/>
      <c r="G16" s="411" t="n">
        <f aca="false">($B16*$B$7+$C16*$C$7)/100</f>
        <v>0</v>
      </c>
      <c r="H16" s="338"/>
      <c r="I16" s="391"/>
      <c r="J16" s="412"/>
      <c r="K16" s="412"/>
      <c r="L16" s="386"/>
      <c r="M16" s="407" t="s">
        <v>2655</v>
      </c>
      <c r="N16" s="408" t="n">
        <f aca="false">COUNTIF(J23:J82,"=2")</f>
        <v>5</v>
      </c>
      <c r="O16" s="409"/>
      <c r="P16" s="400"/>
      <c r="Q16" s="280"/>
      <c r="R16" s="280"/>
      <c r="S16" s="280"/>
      <c r="T16" s="280"/>
      <c r="U16" s="280"/>
      <c r="V16" s="280"/>
    </row>
    <row r="17" customFormat="false" ht="12.75" hidden="false" customHeight="false" outlineLevel="0" collapsed="false">
      <c r="A17" s="387" t="s">
        <v>2656</v>
      </c>
      <c r="B17" s="388"/>
      <c r="C17" s="389"/>
      <c r="D17" s="381"/>
      <c r="E17" s="381"/>
      <c r="F17" s="413"/>
      <c r="G17" s="382" t="n">
        <f aca="false">($B17*$B$7+$C17*$C$7)/100</f>
        <v>0</v>
      </c>
      <c r="H17" s="338"/>
      <c r="I17" s="391"/>
      <c r="J17" s="391"/>
      <c r="K17" s="412"/>
      <c r="L17" s="386"/>
      <c r="M17" s="407" t="s">
        <v>2657</v>
      </c>
      <c r="N17" s="408" t="n">
        <f aca="false">COUNTIF(J23:J82,"=3")</f>
        <v>3</v>
      </c>
      <c r="O17" s="409"/>
      <c r="P17" s="400"/>
      <c r="Q17" s="280"/>
      <c r="R17" s="280"/>
      <c r="S17" s="280"/>
      <c r="T17" s="280"/>
      <c r="U17" s="280"/>
      <c r="V17" s="280"/>
    </row>
    <row r="18" customFormat="false" ht="12.75" hidden="false" customHeight="false" outlineLevel="0" collapsed="false">
      <c r="A18" s="414" t="s">
        <v>2658</v>
      </c>
      <c r="B18" s="415"/>
      <c r="C18" s="416"/>
      <c r="D18" s="381"/>
      <c r="E18" s="417" t="s">
        <v>2659</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2660</v>
      </c>
      <c r="B20" s="435" t="n">
        <f aca="false">SUM(B23:B82)</f>
        <v>1.39000003971159</v>
      </c>
      <c r="C20" s="436" t="n">
        <f aca="false">SUM(C23:C82)</f>
        <v>0.950000016018748</v>
      </c>
      <c r="D20" s="437"/>
      <c r="E20" s="438" t="s">
        <v>2659</v>
      </c>
      <c r="F20" s="439" t="n">
        <f aca="false">($B20*$B$7+$C20*$C$7)/100</f>
        <v>1.21400003023446</v>
      </c>
      <c r="G20" s="440"/>
      <c r="H20" s="441"/>
      <c r="I20" s="442"/>
      <c r="J20" s="442"/>
      <c r="K20" s="443"/>
      <c r="L20" s="317"/>
      <c r="M20" s="444"/>
      <c r="N20" s="444"/>
      <c r="O20" s="445"/>
      <c r="P20" s="446"/>
      <c r="Q20" s="447" t="s">
        <v>2661</v>
      </c>
      <c r="R20" s="280"/>
      <c r="S20" s="280"/>
      <c r="T20" s="280"/>
      <c r="U20" s="280"/>
      <c r="V20" s="280"/>
      <c r="W20" s="420" t="s">
        <v>2662</v>
      </c>
    </row>
    <row r="21" customFormat="false" ht="12.75" hidden="false" customHeight="false" outlineLevel="0" collapsed="false">
      <c r="A21" s="448" t="s">
        <v>2663</v>
      </c>
      <c r="B21" s="449" t="n">
        <f aca="false">B20*B7/100</f>
        <v>0.834000023826957</v>
      </c>
      <c r="C21" s="449" t="n">
        <f aca="false">C20*C7/100</f>
        <v>0.380000006407499</v>
      </c>
      <c r="D21" s="381" t="str">
        <f aca="false">IF(F21=0,"",IF((ABS(F21-F19))&gt;(0.2*F21),CONCATENATE(" rec. par taxa (",F21," %) supérieur à 20 % !"),""))</f>
        <v> rec. par taxa (1,21400003023446 %) supérieur à 20 % !</v>
      </c>
      <c r="E21" s="450" t="str">
        <f aca="false">IF(F21=0,"",IF((ABS(F21-F19))&gt;(0.2*F21),CONCATENATE("ATTENTION : écart entre rec. par grp (",F19," %) ","et",""),""))</f>
        <v>ATTENTION : écart entre rec. par grp (0 %) et</v>
      </c>
      <c r="F21" s="451" t="n">
        <f aca="false">B21+C21</f>
        <v>1.21400003023446</v>
      </c>
      <c r="G21" s="452"/>
      <c r="H21" s="381"/>
      <c r="I21" s="453"/>
      <c r="J21" s="453"/>
      <c r="K21" s="454"/>
      <c r="L21" s="454"/>
      <c r="M21" s="455"/>
      <c r="N21" s="455"/>
      <c r="O21" s="456"/>
      <c r="P21" s="457"/>
      <c r="Q21" s="458" t="s">
        <v>2664</v>
      </c>
      <c r="R21" s="280"/>
      <c r="S21" s="280"/>
      <c r="T21" s="280"/>
      <c r="U21" s="280"/>
      <c r="V21" s="280"/>
      <c r="W21" s="420" t="s">
        <v>2665</v>
      </c>
    </row>
    <row r="22" customFormat="false" ht="12.75" hidden="false" customHeight="false" outlineLevel="0" collapsed="false">
      <c r="A22" s="459" t="s">
        <v>2666</v>
      </c>
      <c r="B22" s="460" t="s">
        <v>2667</v>
      </c>
      <c r="C22" s="461" t="s">
        <v>2667</v>
      </c>
      <c r="D22" s="410"/>
      <c r="E22" s="410"/>
      <c r="F22" s="462" t="s">
        <v>2668</v>
      </c>
      <c r="G22" s="463" t="s">
        <v>37</v>
      </c>
      <c r="H22" s="410"/>
      <c r="I22" s="464" t="s">
        <v>2669</v>
      </c>
      <c r="J22" s="464" t="s">
        <v>2670</v>
      </c>
      <c r="K22" s="465" t="s">
        <v>2671</v>
      </c>
      <c r="L22" s="465"/>
      <c r="M22" s="465"/>
      <c r="N22" s="465"/>
      <c r="O22" s="465"/>
      <c r="P22" s="466" t="s">
        <v>2672</v>
      </c>
      <c r="Q22" s="467" t="s">
        <v>2673</v>
      </c>
      <c r="R22" s="468" t="s">
        <v>2674</v>
      </c>
      <c r="S22" s="469" t="s">
        <v>2675</v>
      </c>
      <c r="T22" s="470" t="s">
        <v>2676</v>
      </c>
      <c r="U22" s="471" t="s">
        <v>2677</v>
      </c>
      <c r="V22" s="469" t="s">
        <v>2678</v>
      </c>
      <c r="Y22" s="280" t="s">
        <v>2679</v>
      </c>
      <c r="Z22" s="280" t="s">
        <v>2680</v>
      </c>
      <c r="AA22" s="472" t="s">
        <v>2681</v>
      </c>
      <c r="AB22" s="472" t="s">
        <v>2682</v>
      </c>
      <c r="AC22" s="473" t="s">
        <v>2683</v>
      </c>
    </row>
    <row r="23" customFormat="false" ht="12.75" hidden="false" customHeight="false" outlineLevel="0" collapsed="false">
      <c r="A23" s="474" t="s">
        <v>1865</v>
      </c>
      <c r="B23" s="475" t="n">
        <v>0</v>
      </c>
      <c r="C23" s="476" t="n">
        <v>0.100000001490116</v>
      </c>
      <c r="D23" s="477" t="str">
        <f aca="false">IF(ISERROR(VLOOKUP($A23,'[1]liste reference'!$A$7:$D$904,2,0)),IF(ISERROR(VLOOKUP($A23,'[1]liste reference'!$B$7:$D$904,1,0)),"",VLOOKUP($A23,'[1]liste reference'!$B$7:$D$904,1,0)),VLOOKUP($A23,'[1]liste reference'!$A$7:$D$904,2,0))</f>
        <v>Glyceria fluitans</v>
      </c>
      <c r="E23" s="477" t="e">
        <f aca="false">IF(D23="",0,VLOOKUP(D23,D$22:D22,1,0))</f>
        <v>#N/A</v>
      </c>
      <c r="F23" s="478" t="n">
        <f aca="false">($B23*$B$7+$C23*$C$7)/100</f>
        <v>0.0400000005960465</v>
      </c>
      <c r="G23" s="479" t="str">
        <f aca="false">IF(A23="","",IF(ISERROR(VLOOKUP($A23,'[1]liste reference'!$A$7:$P$904,13,0)),IF(ISERROR(VLOOKUP($A23,'[1]liste reference'!$B$7:$P$904,12,0)),"    -",VLOOKUP($A23,'[1]liste reference'!$B$7:$P$904,12,0)),VLOOKUP($A23,'[1]liste reference'!$A$7:$P$904,13,0)))</f>
        <v>PHe</v>
      </c>
      <c r="H23" s="480" t="n">
        <f aca="false">IF(A23="","x",IF(ISERROR(VLOOKUP($A23,'[1]liste reference'!$A$8:$P$904,14,0)),IF(ISERROR(VLOOKUP($A23,'[1]liste reference'!$B$8:$P$904,13,0)),"x",VLOOKUP($A23,'[1]liste reference'!$B$8:$P$904,13,0)),VLOOKUP($A23,'[1]liste reference'!$A$8:$P$904,14,0)))</f>
        <v>8</v>
      </c>
      <c r="I23" s="481" t="n">
        <f aca="false">IF(ISNUMBER(H23),IF(ISERROR(VLOOKUP($A23,'[1]liste reference'!$A$7:$P$904,3,0)),IF(ISERROR(VLOOKUP($A23,'[1]liste reference'!$B$7:$P$904,2,0)),"",VLOOKUP($A23,'[1]liste reference'!$B$7:$P$904,2,0)),VLOOKUP($A23,'[1]liste reference'!$A$7:$P$904,3,0)),"")</f>
        <v>14</v>
      </c>
      <c r="J23" s="481" t="n">
        <f aca="false">IF(ISNUMBER(H23),IF(ISERROR(VLOOKUP($A23,'[1]liste reference'!$A$7:$P$904,4,0)),IF(ISERROR(VLOOKUP($A23,'[1]liste reference'!$B$7:$P$904,3,0)),"",VLOOKUP($A23,'[1]liste reference'!$B$7:$P$904,3,0)),VLOOKUP($A23,'[1]liste reference'!$A$7:$P$904,4,0)),"")</f>
        <v>2</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Glyceria fluitans</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1564</v>
      </c>
      <c r="Q23" s="486" t="n">
        <f aca="false">IF(ISTEXT(H23),"",(B23*$B$7/100)+(C23*$C$7/100))</f>
        <v>0.0400000005960465</v>
      </c>
      <c r="R23" s="487" t="n">
        <f aca="false">IF(OR(ISTEXT(H23),Q23=0),"",IF(Q23&lt;0.1,1,IF(Q23&lt;1,2,IF(Q23&lt;10,3,IF(Q23&lt;50,4,IF(Q23&gt;=50,5,""))))))</f>
        <v>1</v>
      </c>
      <c r="S23" s="487" t="n">
        <f aca="false">IF(ISERROR(R23*I23),0,R23*I23)</f>
        <v>14</v>
      </c>
      <c r="T23" s="487" t="n">
        <f aca="false">IF(ISERROR(R23*I23*J23),0,R23*I23*J23)</f>
        <v>28</v>
      </c>
      <c r="U23" s="487" t="n">
        <f aca="false">IF(ISERROR(R23*J23),0,R23*J23)</f>
        <v>2</v>
      </c>
      <c r="V23" s="488" t="str">
        <f aca="false">IF(AND(A23="",F23=0),"",IF(F23=0,"Il manque le(s) % de rec. !",""))</f>
        <v/>
      </c>
      <c r="W23" s="489"/>
      <c r="Y23" s="490" t="str">
        <f aca="false">IF(A23="new.cod","NEWCOD",IF(AND((Z23=""),ISTEXT(A23)),A23,IF(Z23="","",INDEX('[1]liste reference'!$A$8:$A$904,Z23))))</f>
        <v>GLYFLU</v>
      </c>
      <c r="Z23" s="280" t="n">
        <f aca="false">IF(ISERROR(MATCH(A23,'[1]liste reference'!$A$8:$A$904,0)),IF(ISERROR(MATCH(A23,'[1]liste reference'!$B$8:$B$904,0)),"",(MATCH(A23,'[1]liste reference'!$B$8:$B$904,0))),(MATCH(A23,'[1]liste reference'!$A$8:$A$904,0)))</f>
        <v>575</v>
      </c>
      <c r="AA23" s="491"/>
      <c r="AB23" s="492"/>
      <c r="AC23" s="492"/>
      <c r="BB23" s="280" t="n">
        <f aca="false">IF(A23="","",1)</f>
        <v>1</v>
      </c>
    </row>
    <row r="24" customFormat="false" ht="12.75" hidden="false" customHeight="false" outlineLevel="0" collapsed="false">
      <c r="A24" s="493" t="s">
        <v>2436</v>
      </c>
      <c r="B24" s="494" t="n">
        <v>0</v>
      </c>
      <c r="C24" s="495" t="n">
        <v>0.00999999977648258</v>
      </c>
      <c r="D24" s="477" t="str">
        <f aca="false">IF(ISERROR(VLOOKUP($A24,'[1]liste reference'!$A$7:$D$904,2,0)),IF(ISERROR(VLOOKUP($A24,'[1]liste reference'!$B$7:$D$904,1,0)),"",VLOOKUP($A24,'[1]liste reference'!$B$7:$D$904,1,0)),VLOOKUP($A24,'[1]liste reference'!$A$7:$D$904,2,0))</f>
        <v>Solanum dulcamara</v>
      </c>
      <c r="E24" s="496" t="e">
        <f aca="false">IF(D24="",0,VLOOKUP(D24,D$22:D23,1,0))</f>
        <v>#N/A</v>
      </c>
      <c r="F24" s="497" t="n">
        <f aca="false">($B24*$B$7+$C24*$C$7)/100</f>
        <v>0.00399999991059303</v>
      </c>
      <c r="G24" s="479" t="str">
        <f aca="false">IF(A24="","",IF(ISERROR(VLOOKUP($A24,'[1]liste reference'!$A$7:$P$904,13,0)),IF(ISERROR(VLOOKUP($A24,'[1]liste reference'!$B$7:$P$904,12,0)),"    -",VLOOKUP($A24,'[1]liste reference'!$B$7:$P$904,12,0)),VLOOKUP($A24,'[1]liste reference'!$A$7:$P$904,13,0)))</f>
        <v>PHg</v>
      </c>
      <c r="H24" s="480" t="n">
        <f aca="false">IF(A24="","x",IF(ISERROR(VLOOKUP($A24,'[1]liste reference'!$A$8:$P$904,14,0)),IF(ISERROR(VLOOKUP($A24,'[1]liste reference'!$B$8:$P$904,13,0)),"x",VLOOKUP($A24,'[1]liste reference'!$B$8:$P$904,13,0)),VLOOKUP($A24,'[1]liste reference'!$A$8:$P$904,14,0)))</f>
        <v>9</v>
      </c>
      <c r="I24" s="481" t="str">
        <f aca="false">IF(ISNUMBER(H24),IF(ISERROR(VLOOKUP($A24,'[1]liste reference'!$A$7:$P$904,3,0)),IF(ISERROR(VLOOKUP($A24,'[1]liste reference'!$B$7:$P$904,2,0)),"",VLOOKUP($A24,'[1]liste reference'!$B$7:$P$904,2,0)),VLOOKUP($A24,'[1]liste reference'!$A$7:$P$904,3,0)),"")</f>
        <v/>
      </c>
      <c r="J24" s="481" t="str">
        <f aca="false">IF(ISNUMBER(H24),IF(ISERROR(VLOOKUP($A24,'[1]liste reference'!$A$7:$P$904,4,0)),IF(ISERROR(VLOOKUP($A24,'[1]liste reference'!$B$7:$P$904,3,0)),"",VLOOKUP($A24,'[1]liste reference'!$B$7:$P$904,3,0)),VLOOKUP($A24,'[1]liste reference'!$A$7:$P$904,4,0)),"")</f>
        <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Solanum dulcamara</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1964</v>
      </c>
      <c r="Q24" s="486" t="n">
        <f aca="false">IF(ISTEXT(H24),"",(B24*$B$7/100)+(C24*$C$7/100))</f>
        <v>0.00399999991059303</v>
      </c>
      <c r="R24" s="487" t="n">
        <f aca="false">IF(OR(ISTEXT(H24),Q24=0),"",IF(Q24&lt;0.1,1,IF(Q24&lt;1,2,IF(Q24&lt;10,3,IF(Q24&lt;50,4,IF(Q24&gt;=50,5,""))))))</f>
        <v>1</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IF(A24="new.cod","NEWCOD",IF(AND((Z24=""),ISTEXT(A24)),A24,IF(Z24="","",INDEX('[1]liste reference'!$A$8:$A$904,Z24))))</f>
        <v>SOADUL</v>
      </c>
      <c r="Z24" s="280" t="n">
        <f aca="false">IF(ISERROR(MATCH(A24,'[1]liste reference'!$A$8:$A$904,0)),IF(ISERROR(MATCH(A24,'[1]liste reference'!$B$8:$B$904,0)),"",(MATCH(A24,'[1]liste reference'!$B$8:$B$904,0))),(MATCH(A24,'[1]liste reference'!$A$8:$A$904,0)))</f>
        <v>824</v>
      </c>
      <c r="AA24" s="491"/>
      <c r="AB24" s="492"/>
      <c r="AC24" s="492"/>
      <c r="BB24" s="280" t="n">
        <f aca="false">IF(A24="","",1)</f>
        <v>1</v>
      </c>
    </row>
    <row r="25" customFormat="false" ht="12.75" hidden="false" customHeight="false" outlineLevel="0" collapsed="false">
      <c r="A25" s="493" t="s">
        <v>2425</v>
      </c>
      <c r="B25" s="494" t="n">
        <v>0</v>
      </c>
      <c r="C25" s="495" t="n">
        <v>0.00999999977648258</v>
      </c>
      <c r="D25" s="477" t="str">
        <f aca="false">IF(ISERROR(VLOOKUP($A25,'[1]liste reference'!$A$7:$D$904,2,0)),IF(ISERROR(VLOOKUP($A25,'[1]liste reference'!$B$7:$D$904,1,0)),"",VLOOKUP($A25,'[1]liste reference'!$B$7:$D$904,1,0)),VLOOKUP($A25,'[1]liste reference'!$A$7:$D$904,2,0))</f>
        <v>Scutellaria galericulata</v>
      </c>
      <c r="E25" s="496" t="e">
        <f aca="false">IF(D25="",0,VLOOKUP(D25,D$22:D24,1,0))</f>
        <v>#N/A</v>
      </c>
      <c r="F25" s="497" t="n">
        <f aca="false">($B25*$B$7+$C25*$C$7)/100</f>
        <v>0.00399999991059303</v>
      </c>
      <c r="G25" s="479" t="str">
        <f aca="false">IF(A25="","",IF(ISERROR(VLOOKUP($A25,'[1]liste reference'!$A$7:$P$904,13,0)),IF(ISERROR(VLOOKUP($A25,'[1]liste reference'!$B$7:$P$904,12,0)),"    -",VLOOKUP($A25,'[1]liste reference'!$B$7:$P$904,12,0)),VLOOKUP($A25,'[1]liste reference'!$A$7:$P$904,13,0)))</f>
        <v>PHg</v>
      </c>
      <c r="H25" s="480" t="n">
        <f aca="false">IF(A25="","x",IF(ISERROR(VLOOKUP($A25,'[1]liste reference'!$A$8:$P$904,14,0)),IF(ISERROR(VLOOKUP($A25,'[1]liste reference'!$B$8:$P$904,13,0)),"x",VLOOKUP($A25,'[1]liste reference'!$B$8:$P$904,13,0)),VLOOKUP($A25,'[1]liste reference'!$A$8:$P$904,14,0)))</f>
        <v>9</v>
      </c>
      <c r="I25" s="481" t="str">
        <f aca="false">IF(ISNUMBER(H25),IF(ISERROR(VLOOKUP($A25,'[1]liste reference'!$A$7:$P$904,3,0)),IF(ISERROR(VLOOKUP($A25,'[1]liste reference'!$B$7:$P$904,2,0)),"",VLOOKUP($A25,'[1]liste reference'!$B$7:$P$904,2,0)),VLOOKUP($A25,'[1]liste reference'!$A$7:$P$904,3,0)),"")</f>
        <v/>
      </c>
      <c r="J25" s="481" t="str">
        <f aca="false">IF(ISNUMBER(H25),IF(ISERROR(VLOOKUP($A25,'[1]liste reference'!$A$7:$P$904,4,0)),IF(ISERROR(VLOOKUP($A25,'[1]liste reference'!$B$7:$P$904,3,0)),"",VLOOKUP($A25,'[1]liste reference'!$B$7:$P$904,3,0)),VLOOKUP($A25,'[1]liste reference'!$A$7:$P$904,4,0)),"")</f>
        <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Scutellaria galericulata</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1796</v>
      </c>
      <c r="Q25" s="486" t="n">
        <f aca="false">IF(ISTEXT(H25),"",(B25*$B$7/100)+(C25*$C$7/100))</f>
        <v>0.00399999991059303</v>
      </c>
      <c r="R25" s="487" t="n">
        <f aca="false">IF(OR(ISTEXT(H25),Q25=0),"",IF(Q25&lt;0.1,1,IF(Q25&lt;1,2,IF(Q25&lt;10,3,IF(Q25&lt;50,4,IF(Q25&gt;=50,5,""))))))</f>
        <v>1</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IF(A25="new.cod","NEWCOD",IF(AND((Z25=""),ISTEXT(A25)),A25,IF(Z25="","",INDEX('[1]liste reference'!$A$8:$A$904,Z25))))</f>
        <v>SCUGAL</v>
      </c>
      <c r="Z25" s="280" t="n">
        <f aca="false">IF(ISERROR(MATCH(A25,'[1]liste reference'!$A$8:$A$904,0)),IF(ISERROR(MATCH(A25,'[1]liste reference'!$B$8:$B$904,0)),"",(MATCH(A25,'[1]liste reference'!$B$8:$B$904,0))),(MATCH(A25,'[1]liste reference'!$A$8:$A$904,0)))</f>
        <v>819</v>
      </c>
      <c r="AA25" s="491"/>
      <c r="AB25" s="492"/>
      <c r="AC25" s="492"/>
      <c r="BB25" s="280" t="n">
        <f aca="false">IF(A25="","",1)</f>
        <v>1</v>
      </c>
    </row>
    <row r="26" customFormat="false" ht="12.75" hidden="false" customHeight="false" outlineLevel="0" collapsed="false">
      <c r="A26" s="493" t="s">
        <v>1236</v>
      </c>
      <c r="B26" s="494" t="n">
        <v>0</v>
      </c>
      <c r="C26" s="495" t="n">
        <v>0.00999999977648258</v>
      </c>
      <c r="D26" s="477" t="str">
        <f aca="false">IF(ISERROR(VLOOKUP($A26,'[1]liste reference'!$A$7:$D$904,2,0)),IF(ISERROR(VLOOKUP($A26,'[1]liste reference'!$B$7:$D$904,1,0)),"",VLOOKUP($A26,'[1]liste reference'!$B$7:$D$904,1,0)),VLOOKUP($A26,'[1]liste reference'!$A$7:$D$904,2,0))</f>
        <v>Callitriche brutia</v>
      </c>
      <c r="E26" s="496" t="e">
        <f aca="false">IF(D26="",0,VLOOKUP(D26,D$22:D25,1,0))</f>
        <v>#N/A</v>
      </c>
      <c r="F26" s="497" t="n">
        <f aca="false">($B26*$B$7+$C26*$C$7)/100</f>
        <v>0.00399999991059303</v>
      </c>
      <c r="G26" s="479" t="str">
        <f aca="false">IF(A26="","",IF(ISERROR(VLOOKUP($A26,'[1]liste reference'!$A$7:$P$904,13,0)),IF(ISERROR(VLOOKUP($A26,'[1]liste reference'!$B$7:$P$904,12,0)),"    -",VLOOKUP($A26,'[1]liste reference'!$B$7:$P$904,12,0)),VLOOKUP($A26,'[1]liste reference'!$A$7:$P$904,13,0)))</f>
        <v>PHy</v>
      </c>
      <c r="H26" s="480" t="n">
        <f aca="false">IF(A26="","x",IF(ISERROR(VLOOKUP($A26,'[1]liste reference'!$A$8:$P$904,14,0)),IF(ISERROR(VLOOKUP($A26,'[1]liste reference'!$B$8:$P$904,13,0)),"x",VLOOKUP($A26,'[1]liste reference'!$B$8:$P$904,13,0)),VLOOKUP($A26,'[1]liste reference'!$A$8:$P$904,14,0)))</f>
        <v>7</v>
      </c>
      <c r="I26" s="481" t="str">
        <f aca="false">IF(ISNUMBER(H26),IF(ISERROR(VLOOKUP($A26,'[1]liste reference'!$A$7:$P$904,3,0)),IF(ISERROR(VLOOKUP($A26,'[1]liste reference'!$B$7:$P$904,2,0)),"",VLOOKUP($A26,'[1]liste reference'!$B$7:$P$904,2,0)),VLOOKUP($A26,'[1]liste reference'!$A$7:$P$904,3,0)),"")</f>
        <v/>
      </c>
      <c r="J26" s="481" t="str">
        <f aca="false">IF(ISNUMBER(H26),IF(ISERROR(VLOOKUP($A26,'[1]liste reference'!$A$7:$P$904,4,0)),IF(ISERROR(VLOOKUP($A26,'[1]liste reference'!$B$7:$P$904,3,0)),"",VLOOKUP($A26,'[1]liste reference'!$B$7:$P$904,3,0)),VLOOKUP($A26,'[1]liste reference'!$A$7:$P$904,4,0)),"")</f>
        <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Callitriche brutia</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1697</v>
      </c>
      <c r="Q26" s="486" t="n">
        <f aca="false">IF(ISTEXT(H26),"",(B26*$B$7/100)+(C26*$C$7/100))</f>
        <v>0.00399999991059303</v>
      </c>
      <c r="R26" s="487" t="n">
        <f aca="false">IF(OR(ISTEXT(H26),Q26=0),"",IF(Q26&lt;0.1,1,IF(Q26&lt;1,2,IF(Q26&lt;10,3,IF(Q26&lt;50,4,IF(Q26&gt;=50,5,""))))))</f>
        <v>1</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IF(A26="new.cod","NEWCOD",IF(AND((Z26=""),ISTEXT(A26)),A26,IF(Z26="","",INDEX('[1]liste reference'!$A$8:$A$904,Z26))))</f>
        <v>CALBRU</v>
      </c>
      <c r="Z26" s="280" t="n">
        <f aca="false">IF(ISERROR(MATCH(A26,'[1]liste reference'!$A$8:$A$904,0)),IF(ISERROR(MATCH(A26,'[1]liste reference'!$B$8:$B$904,0)),"",(MATCH(A26,'[1]liste reference'!$B$8:$B$904,0))),(MATCH(A26,'[1]liste reference'!$A$8:$A$904,0)))</f>
        <v>313</v>
      </c>
      <c r="AA26" s="491"/>
      <c r="AB26" s="492"/>
      <c r="AC26" s="492"/>
      <c r="BB26" s="280" t="n">
        <f aca="false">IF(A26="","",1)</f>
        <v>1</v>
      </c>
    </row>
    <row r="27" customFormat="false" ht="12.75" hidden="false" customHeight="false" outlineLevel="0" collapsed="false">
      <c r="A27" s="493" t="s">
        <v>1936</v>
      </c>
      <c r="B27" s="494" t="n">
        <v>0</v>
      </c>
      <c r="C27" s="495" t="n">
        <v>0.00999999977648258</v>
      </c>
      <c r="D27" s="477" t="str">
        <f aca="false">IF(ISERROR(VLOOKUP($A27,'[1]liste reference'!$A$7:$D$904,2,0)),IF(ISERROR(VLOOKUP($A27,'[1]liste reference'!$B$7:$D$904,1,0)),"",VLOOKUP($A27,'[1]liste reference'!$B$7:$D$904,1,0)),VLOOKUP($A27,'[1]liste reference'!$A$7:$D$904,2,0))</f>
        <v>Mentha aquatica</v>
      </c>
      <c r="E27" s="496" t="e">
        <f aca="false">IF(D27="",0,VLOOKUP(D27,D$22:D26,1,0))</f>
        <v>#N/A</v>
      </c>
      <c r="F27" s="497" t="n">
        <f aca="false">($B27*$B$7+$C27*$C$7)/100</f>
        <v>0.00399999991059303</v>
      </c>
      <c r="G27" s="479" t="str">
        <f aca="false">IF(A27="","",IF(ISERROR(VLOOKUP($A27,'[1]liste reference'!$A$7:$P$904,13,0)),IF(ISERROR(VLOOKUP($A27,'[1]liste reference'!$B$7:$P$904,12,0)),"    -",VLOOKUP($A27,'[1]liste reference'!$B$7:$P$904,12,0)),VLOOKUP($A27,'[1]liste reference'!$A$7:$P$904,13,0)))</f>
        <v>PHe</v>
      </c>
      <c r="H27" s="480" t="n">
        <f aca="false">IF(A27="","x",IF(ISERROR(VLOOKUP($A27,'[1]liste reference'!$A$8:$P$904,14,0)),IF(ISERROR(VLOOKUP($A27,'[1]liste reference'!$B$8:$P$904,13,0)),"x",VLOOKUP($A27,'[1]liste reference'!$B$8:$P$904,13,0)),VLOOKUP($A27,'[1]liste reference'!$A$8:$P$904,14,0)))</f>
        <v>8</v>
      </c>
      <c r="I27" s="481" t="n">
        <f aca="false">IF(ISNUMBER(H27),IF(ISERROR(VLOOKUP($A27,'[1]liste reference'!$A$7:$P$904,3,0)),IF(ISERROR(VLOOKUP($A27,'[1]liste reference'!$B$7:$P$904,2,0)),"",VLOOKUP($A27,'[1]liste reference'!$B$7:$P$904,2,0)),VLOOKUP($A27,'[1]liste reference'!$A$7:$P$904,3,0)),"")</f>
        <v>12</v>
      </c>
      <c r="J27" s="481" t="n">
        <f aca="false">IF(ISNUMBER(H27),IF(ISERROR(VLOOKUP($A27,'[1]liste reference'!$A$7:$P$904,4,0)),IF(ISERROR(VLOOKUP($A27,'[1]liste reference'!$B$7:$P$904,3,0)),"",VLOOKUP($A27,'[1]liste reference'!$B$7:$P$904,3,0)),VLOOKUP($A27,'[1]liste reference'!$A$7:$P$904,4,0)),"")</f>
        <v>1</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Mentha aquatica</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1791</v>
      </c>
      <c r="Q27" s="486" t="n">
        <f aca="false">IF(ISTEXT(H27),"",(B27*$B$7/100)+(C27*$C$7/100))</f>
        <v>0.00399999991059303</v>
      </c>
      <c r="R27" s="487" t="n">
        <f aca="false">IF(OR(ISTEXT(H27),Q27=0),"",IF(Q27&lt;0.1,1,IF(Q27&lt;1,2,IF(Q27&lt;10,3,IF(Q27&lt;50,4,IF(Q27&gt;=50,5,""))))))</f>
        <v>1</v>
      </c>
      <c r="S27" s="487" t="n">
        <f aca="false">IF(ISERROR(R27*I27),0,R27*I27)</f>
        <v>12</v>
      </c>
      <c r="T27" s="487" t="n">
        <f aca="false">IF(ISERROR(R27*I27*J27),0,R27*I27*J27)</f>
        <v>12</v>
      </c>
      <c r="U27" s="499" t="n">
        <f aca="false">IF(ISERROR(R27*J27),0,R27*J27)</f>
        <v>1</v>
      </c>
      <c r="V27" s="488" t="str">
        <f aca="false">IF(AND(A27="",F27=0),"",IF(F27=0,"Il manque le(s) % de rec. !",""))</f>
        <v/>
      </c>
      <c r="W27" s="500"/>
      <c r="Y27" s="490" t="str">
        <f aca="false">IF(A27="new.cod","NEWCOD",IF(AND((Z27=""),ISTEXT(A27)),A27,IF(Z27="","",INDEX('[1]liste reference'!$A$8:$A$904,Z27))))</f>
        <v>MENAQU</v>
      </c>
      <c r="Z27" s="280" t="n">
        <f aca="false">IF(ISERROR(MATCH(A27,'[1]liste reference'!$A$8:$A$904,0)),IF(ISERROR(MATCH(A27,'[1]liste reference'!$B$8:$B$904,0)),"",(MATCH(A27,'[1]liste reference'!$B$8:$B$904,0))),(MATCH(A27,'[1]liste reference'!$A$8:$A$904,0)))</f>
        <v>607</v>
      </c>
      <c r="AA27" s="491"/>
      <c r="AB27" s="492"/>
      <c r="AC27" s="492"/>
      <c r="BB27" s="280" t="n">
        <f aca="false">IF(A27="","",1)</f>
        <v>1</v>
      </c>
    </row>
    <row r="28" customFormat="false" ht="12.75" hidden="false" customHeight="false" outlineLevel="0" collapsed="false">
      <c r="A28" s="493" t="s">
        <v>1923</v>
      </c>
      <c r="B28" s="494" t="n">
        <v>0</v>
      </c>
      <c r="C28" s="495" t="n">
        <v>0.00999999977648258</v>
      </c>
      <c r="D28" s="477" t="str">
        <f aca="false">IF(ISERROR(VLOOKUP($A28,'[1]liste reference'!$A$7:$D$904,2,0)),IF(ISERROR(VLOOKUP($A28,'[1]liste reference'!$B$7:$D$904,1,0)),"",VLOOKUP($A28,'[1]liste reference'!$B$7:$D$904,1,0)),VLOOKUP($A28,'[1]liste reference'!$A$7:$D$904,2,0))</f>
        <v>Lysimachia vulgaris</v>
      </c>
      <c r="E28" s="496" t="e">
        <f aca="false">IF(D28="",0,VLOOKUP(D28,D$22:D27,1,0))</f>
        <v>#N/A</v>
      </c>
      <c r="F28" s="497" t="n">
        <f aca="false">($B28*$B$7+$C28*$C$7)/100</f>
        <v>0.00399999991059303</v>
      </c>
      <c r="G28" s="479" t="str">
        <f aca="false">IF(A28="","",IF(ISERROR(VLOOKUP($A28,'[1]liste reference'!$A$7:$P$904,13,0)),IF(ISERROR(VLOOKUP($A28,'[1]liste reference'!$B$7:$P$904,12,0)),"    -",VLOOKUP($A28,'[1]liste reference'!$B$7:$P$904,12,0)),VLOOKUP($A28,'[1]liste reference'!$A$7:$P$904,13,0)))</f>
        <v>PHe</v>
      </c>
      <c r="H28" s="480" t="n">
        <f aca="false">IF(A28="","x",IF(ISERROR(VLOOKUP($A28,'[1]liste reference'!$A$8:$P$904,14,0)),IF(ISERROR(VLOOKUP($A28,'[1]liste reference'!$B$8:$P$904,13,0)),"x",VLOOKUP($A28,'[1]liste reference'!$B$8:$P$904,13,0)),VLOOKUP($A28,'[1]liste reference'!$A$8:$P$904,14,0)))</f>
        <v>8</v>
      </c>
      <c r="I28" s="481" t="str">
        <f aca="false">IF(ISNUMBER(H28),IF(ISERROR(VLOOKUP($A28,'[1]liste reference'!$A$7:$P$904,3,0)),IF(ISERROR(VLOOKUP($A28,'[1]liste reference'!$B$7:$P$904,2,0)),"",VLOOKUP($A28,'[1]liste reference'!$B$7:$P$904,2,0)),VLOOKUP($A28,'[1]liste reference'!$A$7:$P$904,3,0)),"")</f>
        <v/>
      </c>
      <c r="J28" s="481" t="str">
        <f aca="false">IF(ISNUMBER(H28),IF(ISERROR(VLOOKUP($A28,'[1]liste reference'!$A$7:$P$904,4,0)),IF(ISERROR(VLOOKUP($A28,'[1]liste reference'!$B$7:$P$904,3,0)),"",VLOOKUP($A28,'[1]liste reference'!$B$7:$P$904,3,0)),VLOOKUP($A28,'[1]liste reference'!$A$7:$P$904,4,0)),"")</f>
        <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Lysimachia vulgaris</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1887</v>
      </c>
      <c r="Q28" s="486" t="n">
        <f aca="false">IF(ISTEXT(H28),"",(B28*$B$7/100)+(C28*$C$7/100))</f>
        <v>0.00399999991059303</v>
      </c>
      <c r="R28" s="487" t="n">
        <f aca="false">IF(OR(ISTEXT(H28),Q28=0),"",IF(Q28&lt;0.1,1,IF(Q28&lt;1,2,IF(Q28&lt;10,3,IF(Q28&lt;50,4,IF(Q28&gt;=50,5,""))))))</f>
        <v>1</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IF(A28="new.cod","NEWCOD",IF(AND((Z28=""),ISTEXT(A28)),A28,IF(Z28="","",INDEX('[1]liste reference'!$A$8:$A$904,Z28))))</f>
        <v>LYSVUL</v>
      </c>
      <c r="Z28" s="280" t="n">
        <f aca="false">IF(ISERROR(MATCH(A28,'[1]liste reference'!$A$8:$A$904,0)),IF(ISERROR(MATCH(A28,'[1]liste reference'!$B$8:$B$904,0)),"",(MATCH(A28,'[1]liste reference'!$B$8:$B$904,0))),(MATCH(A28,'[1]liste reference'!$A$8:$A$904,0)))</f>
        <v>601</v>
      </c>
      <c r="AA28" s="491"/>
      <c r="AB28" s="492"/>
      <c r="AC28" s="492"/>
      <c r="BB28" s="280" t="n">
        <f aca="false">IF(A28="","",1)</f>
        <v>1</v>
      </c>
    </row>
    <row r="29" customFormat="false" ht="12.75" hidden="false" customHeight="false" outlineLevel="0" collapsed="false">
      <c r="A29" s="493" t="s">
        <v>2390</v>
      </c>
      <c r="B29" s="494" t="n">
        <v>0</v>
      </c>
      <c r="C29" s="495" t="n">
        <v>0.00999999977648258</v>
      </c>
      <c r="D29" s="477" t="str">
        <f aca="false">IF(ISERROR(VLOOKUP($A29,'[1]liste reference'!$A$7:$D$904,2,0)),IF(ISERROR(VLOOKUP($A29,'[1]liste reference'!$B$7:$D$904,1,0)),"",VLOOKUP($A29,'[1]liste reference'!$B$7:$D$904,1,0)),VLOOKUP($A29,'[1]liste reference'!$A$7:$D$904,2,0))</f>
        <v>Ranunculus repens</v>
      </c>
      <c r="E29" s="496" t="e">
        <f aca="false">IF(D29="",0,VLOOKUP(D29,D$22:D28,1,0))</f>
        <v>#N/A</v>
      </c>
      <c r="F29" s="497" t="n">
        <f aca="false">($B29*$B$7+$C29*$C$7)/100</f>
        <v>0.00399999991059303</v>
      </c>
      <c r="G29" s="479" t="str">
        <f aca="false">IF(A29="","",IF(ISERROR(VLOOKUP($A29,'[1]liste reference'!$A$7:$P$904,13,0)),IF(ISERROR(VLOOKUP($A29,'[1]liste reference'!$B$7:$P$904,12,0)),"    -",VLOOKUP($A29,'[1]liste reference'!$B$7:$P$904,12,0)),VLOOKUP($A29,'[1]liste reference'!$A$7:$P$904,13,0)))</f>
        <v>PHg</v>
      </c>
      <c r="H29" s="480" t="n">
        <f aca="false">IF(A29="","x",IF(ISERROR(VLOOKUP($A29,'[1]liste reference'!$A$8:$P$904,14,0)),IF(ISERROR(VLOOKUP($A29,'[1]liste reference'!$B$8:$P$904,13,0)),"x",VLOOKUP($A29,'[1]liste reference'!$B$8:$P$904,13,0)),VLOOKUP($A29,'[1]liste reference'!$A$8:$P$904,14,0)))</f>
        <v>9</v>
      </c>
      <c r="I29" s="481" t="str">
        <f aca="false">IF(ISNUMBER(H29),IF(ISERROR(VLOOKUP($A29,'[1]liste reference'!$A$7:$P$904,3,0)),IF(ISERROR(VLOOKUP($A29,'[1]liste reference'!$B$7:$P$904,2,0)),"",VLOOKUP($A29,'[1]liste reference'!$B$7:$P$904,2,0)),VLOOKUP($A29,'[1]liste reference'!$A$7:$P$904,3,0)),"")</f>
        <v/>
      </c>
      <c r="J29" s="481" t="str">
        <f aca="false">IF(ISNUMBER(H29),IF(ISERROR(VLOOKUP($A29,'[1]liste reference'!$A$7:$P$904,4,0)),IF(ISERROR(VLOOKUP($A29,'[1]liste reference'!$B$7:$P$904,3,0)),"",VLOOKUP($A29,'[1]liste reference'!$B$7:$P$904,3,0)),VLOOKUP($A29,'[1]liste reference'!$A$7:$P$904,4,0)),"")</f>
        <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Ranunculus repens</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1910</v>
      </c>
      <c r="Q29" s="486" t="n">
        <f aca="false">IF(ISTEXT(H29),"",(B29*$B$7/100)+(C29*$C$7/100))</f>
        <v>0.00399999991059303</v>
      </c>
      <c r="R29" s="487" t="n">
        <f aca="false">IF(OR(ISTEXT(H29),Q29=0),"",IF(Q29&lt;0.1,1,IF(Q29&lt;1,2,IF(Q29&lt;10,3,IF(Q29&lt;50,4,IF(Q29&gt;=50,5,""))))))</f>
        <v>1</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IF(A29="new.cod","NEWCOD",IF(AND((Z29=""),ISTEXT(A29)),A29,IF(Z29="","",INDEX('[1]liste reference'!$A$8:$A$904,Z29))))</f>
        <v>RANREP</v>
      </c>
      <c r="Z29" s="280" t="n">
        <f aca="false">IF(ISERROR(MATCH(A29,'[1]liste reference'!$A$8:$A$904,0)),IF(ISERROR(MATCH(A29,'[1]liste reference'!$B$8:$B$904,0)),"",(MATCH(A29,'[1]liste reference'!$B$8:$B$904,0))),(MATCH(A29,'[1]liste reference'!$A$8:$A$904,0)))</f>
        <v>803</v>
      </c>
      <c r="AA29" s="491"/>
      <c r="AB29" s="492"/>
      <c r="AC29" s="492"/>
      <c r="BB29" s="280" t="n">
        <f aca="false">IF(A29="","",1)</f>
        <v>1</v>
      </c>
    </row>
    <row r="30" customFormat="false" ht="12.75" hidden="false" customHeight="false" outlineLevel="0" collapsed="false">
      <c r="A30" s="493" t="s">
        <v>2684</v>
      </c>
      <c r="B30" s="494" t="n">
        <v>0.00999999977648258</v>
      </c>
      <c r="C30" s="495" t="n">
        <v>0.00999999977648258</v>
      </c>
      <c r="D30" s="477" t="str">
        <f aca="false">IF(ISERROR(VLOOKUP($A30,'[1]liste reference'!$A$7:$D$904,2,0)),IF(ISERROR(VLOOKUP($A30,'[1]liste reference'!$B$7:$D$904,1,0)),"",VLOOKUP($A30,'[1]liste reference'!$B$7:$D$904,1,0)),VLOOKUP($A30,'[1]liste reference'!$A$7:$D$904,2,0))</f>
        <v/>
      </c>
      <c r="E30" s="496" t="n">
        <f aca="false">IF(D30="",0,VLOOKUP(D30,D$22:D29,1,0))</f>
        <v>0</v>
      </c>
      <c r="F30" s="497" t="n">
        <f aca="false">($B30*$B$7+$C30*$C$7)/100</f>
        <v>0.00999999977648258</v>
      </c>
      <c r="G30" s="479" t="str">
        <f aca="false">IF(A30="","",IF(ISERROR(VLOOKUP($A30,'[1]liste reference'!$A$7:$P$904,13,0)),IF(ISERROR(VLOOKUP($A30,'[1]liste reference'!$B$7:$P$904,12,0)),"    -",VLOOKUP($A30,'[1]liste reference'!$B$7:$P$904,12,0)),VLOOKUP($A30,'[1]liste reference'!$A$7:$P$904,13,0)))</f>
        <v>    -</v>
      </c>
      <c r="H30" s="480" t="str">
        <f aca="false">IF(A30="","x",IF(ISERROR(VLOOKUP($A30,'[1]liste reference'!$A$8:$P$904,14,0)),IF(ISERROR(VLOOKUP($A30,'[1]liste reference'!$B$8:$P$904,13,0)),"x",VLOOKUP($A30,'[1]liste reference'!$B$8:$P$904,13,0)),VLOOKUP($A30,'[1]liste reference'!$A$8:$P$904,14,0)))</f>
        <v>x</v>
      </c>
      <c r="I30" s="481" t="str">
        <f aca="false">IF(ISNUMBER(H30),IF(ISERROR(VLOOKUP($A30,'[1]liste reference'!$A$7:$P$904,3,0)),IF(ISERROR(VLOOKUP($A30,'[1]liste reference'!$B$7:$P$904,2,0)),"",VLOOKUP($A30,'[1]liste reference'!$B$7:$P$904,2,0)),VLOOKUP($A30,'[1]liste reference'!$A$7:$P$904,3,0)),"")</f>
        <v/>
      </c>
      <c r="J30" s="481" t="str">
        <f aca="false">IF(ISNUMBER(H30),IF(ISERROR(VLOOKUP($A30,'[1]liste reference'!$A$7:$P$904,4,0)),IF(ISERROR(VLOOKUP($A30,'[1]liste reference'!$B$7:$P$904,3,0)),"",VLOOKUP($A30,'[1]liste reference'!$B$7:$P$904,3,0)),VLOOKUP($A30,'[1]liste reference'!$A$7:$P$904,4,0)),"")</f>
        <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Paralemanea sp.</v>
      </c>
      <c r="L30" s="498"/>
      <c r="M30" s="498"/>
      <c r="N30" s="498"/>
      <c r="O30" s="484"/>
      <c r="P30" s="485" t="str">
        <f aca="false">IF($A30="NEWCOD",IF($AC30="","No",$AC30),IF(ISTEXT($E30),"DEJA SAISI !",IF($A30="","",IF(ISERROR(VLOOKUP($A30,'[1]liste reference'!A$1:S$1048576,19,FALSE())),IF(ISERROR(VLOOKUP($A30,'[1]liste reference'!B$1:S$1048576,19,FALSE())),"",VLOOKUP($A30,'[1]liste reference'!B$1:S$1048576,19,FALSE())),VLOOKUP($A30,'[1]liste reference'!A$1:S$1048576,19,FALSE())))))</f>
        <v>No</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IF(A30="new.cod","NEWCOD",IF(AND((Z30=""),ISTEXT(A30)),A30,IF(Z30="","",INDEX('[1]liste reference'!$A$8:$A$904,Z30))))</f>
        <v>Newcod</v>
      </c>
      <c r="Z30" s="280" t="str">
        <f aca="false">IF(ISERROR(MATCH(A30,'[1]liste reference'!$A$8:$A$904,0)),IF(ISERROR(MATCH(A30,'[1]liste reference'!$B$8:$B$904,0)),"",(MATCH(A30,'[1]liste reference'!$B$8:$B$904,0))),(MATCH(A30,'[1]liste reference'!$A$8:$A$904,0)))</f>
        <v/>
      </c>
      <c r="AA30" s="491"/>
      <c r="AB30" s="493" t="s">
        <v>2685</v>
      </c>
      <c r="AC30" s="492"/>
      <c r="BB30" s="280" t="n">
        <f aca="false">IF(A30="","",1)</f>
        <v>1</v>
      </c>
    </row>
    <row r="31" customFormat="false" ht="12.75" hidden="false" customHeight="false" outlineLevel="0" collapsed="false">
      <c r="A31" s="493" t="s">
        <v>59</v>
      </c>
      <c r="B31" s="494" t="n">
        <v>0.00999999977648258</v>
      </c>
      <c r="C31" s="495" t="n">
        <v>0.00999999977648258</v>
      </c>
      <c r="D31" s="477" t="str">
        <f aca="false">IF(ISERROR(VLOOKUP($A31,'[1]liste reference'!$A$7:$D$904,2,0)),IF(ISERROR(VLOOKUP($A31,'[1]liste reference'!$B$7:$D$904,1,0)),"",VLOOKUP($A31,'[1]liste reference'!$B$7:$D$904,1,0)),VLOOKUP($A31,'[1]liste reference'!$A$7:$D$904,2,0))</f>
        <v>Audouinella sp.</v>
      </c>
      <c r="E31" s="496" t="e">
        <f aca="false">IF(D31="",0,VLOOKUP(D31,D$22:D30,1,0))</f>
        <v>#N/A</v>
      </c>
      <c r="F31" s="497" t="n">
        <f aca="false">($B31*$B$7+$C31*$C$7)/100</f>
        <v>0.00999999977648258</v>
      </c>
      <c r="G31" s="479" t="str">
        <f aca="false">IF(A31="","",IF(ISERROR(VLOOKUP($A31,'[1]liste reference'!$A$7:$P$904,13,0)),IF(ISERROR(VLOOKUP($A31,'[1]liste reference'!$B$7:$P$904,12,0)),"    -",VLOOKUP($A31,'[1]liste reference'!$B$7:$P$904,12,0)),VLOOKUP($A31,'[1]liste reference'!$A$7:$P$904,13,0)))</f>
        <v>ALG</v>
      </c>
      <c r="H31" s="480" t="n">
        <f aca="false">IF(A31="","x",IF(ISERROR(VLOOKUP($A31,'[1]liste reference'!$A$8:$P$904,14,0)),IF(ISERROR(VLOOKUP($A31,'[1]liste reference'!$B$8:$P$904,13,0)),"x",VLOOKUP($A31,'[1]liste reference'!$B$8:$P$904,13,0)),VLOOKUP($A31,'[1]liste reference'!$A$8:$P$904,14,0)))</f>
        <v>2</v>
      </c>
      <c r="I31" s="481" t="n">
        <f aca="false">IF(ISNUMBER(H31),IF(ISERROR(VLOOKUP($A31,'[1]liste reference'!$A$7:$P$904,3,0)),IF(ISERROR(VLOOKUP($A31,'[1]liste reference'!$B$7:$P$904,2,0)),"",VLOOKUP($A31,'[1]liste reference'!$B$7:$P$904,2,0)),VLOOKUP($A31,'[1]liste reference'!$A$7:$P$904,3,0)),"")</f>
        <v>13</v>
      </c>
      <c r="J31" s="481" t="n">
        <f aca="false">IF(ISNUMBER(H31),IF(ISERROR(VLOOKUP($A31,'[1]liste reference'!$A$7:$P$904,4,0)),IF(ISERROR(VLOOKUP($A31,'[1]liste reference'!$B$7:$P$904,3,0)),"",VLOOKUP($A31,'[1]liste reference'!$B$7:$P$904,3,0)),VLOOKUP($A31,'[1]liste reference'!$A$7:$P$904,4,0)),"")</f>
        <v>2</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Audouinella sp.</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6076</v>
      </c>
      <c r="Q31" s="486" t="n">
        <f aca="false">IF(ISTEXT(H31),"",(B31*$B$7/100)+(C31*$C$7/100))</f>
        <v>0.00999999977648258</v>
      </c>
      <c r="R31" s="487" t="n">
        <f aca="false">IF(OR(ISTEXT(H31),Q31=0),"",IF(Q31&lt;0.1,1,IF(Q31&lt;1,2,IF(Q31&lt;10,3,IF(Q31&lt;50,4,IF(Q31&gt;=50,5,""))))))</f>
        <v>1</v>
      </c>
      <c r="S31" s="487" t="n">
        <f aca="false">IF(ISERROR(R31*I31),0,R31*I31)</f>
        <v>13</v>
      </c>
      <c r="T31" s="487" t="n">
        <f aca="false">IF(ISERROR(R31*I31*J31),0,R31*I31*J31)</f>
        <v>26</v>
      </c>
      <c r="U31" s="499" t="n">
        <f aca="false">IF(ISERROR(R31*J31),0,R31*J31)</f>
        <v>2</v>
      </c>
      <c r="V31" s="488" t="str">
        <f aca="false">IF(AND(A31="",F31=0),"",IF(F31=0,"Il manque le(s) % de rec. !",""))</f>
        <v/>
      </c>
      <c r="W31" s="489"/>
      <c r="Y31" s="490" t="str">
        <f aca="false">IF(A31="new.cod","NEWCOD",IF(AND((Z31=""),ISTEXT(A31)),A31,IF(Z31="","",INDEX('[1]liste reference'!$A$8:$A$904,Z31))))</f>
        <v>AUDSPX</v>
      </c>
      <c r="Z31" s="280" t="n">
        <f aca="false">IF(ISERROR(MATCH(A31,'[1]liste reference'!$A$8:$A$904,0)),IF(ISERROR(MATCH(A31,'[1]liste reference'!$B$8:$B$904,0)),"",(MATCH(A31,'[1]liste reference'!$B$8:$B$904,0))),(MATCH(A31,'[1]liste reference'!$A$8:$A$904,0)))</f>
        <v>5</v>
      </c>
      <c r="AA31" s="491"/>
      <c r="AB31" s="492"/>
      <c r="AC31" s="492"/>
      <c r="BB31" s="280" t="n">
        <f aca="false">IF(A31="","",1)</f>
        <v>1</v>
      </c>
    </row>
    <row r="32" customFormat="false" ht="12.75" hidden="false" customHeight="false" outlineLevel="0" collapsed="false">
      <c r="A32" s="493" t="s">
        <v>537</v>
      </c>
      <c r="B32" s="494" t="n">
        <v>0.00999999977648258</v>
      </c>
      <c r="C32" s="495" t="n">
        <v>0.00999999977648258</v>
      </c>
      <c r="D32" s="477" t="str">
        <f aca="false">IF(ISERROR(VLOOKUP($A32,'[1]liste reference'!$A$7:$D$904,2,0)),IF(ISERROR(VLOOKUP($A32,'[1]liste reference'!$B$7:$D$904,1,0)),"",VLOOKUP($A32,'[1]liste reference'!$B$7:$D$904,1,0)),VLOOKUP($A32,'[1]liste reference'!$A$7:$D$904,2,0))</f>
        <v>Porella cordaeana</v>
      </c>
      <c r="E32" s="496" t="e">
        <f aca="false">IF(D32="",0,VLOOKUP(D32,D$22:D31,1,0))</f>
        <v>#N/A</v>
      </c>
      <c r="F32" s="497" t="n">
        <f aca="false">($B32*$B$7+$C32*$C$7)/100</f>
        <v>0.00999999977648258</v>
      </c>
      <c r="G32" s="479" t="str">
        <f aca="false">IF(A32="","",IF(ISERROR(VLOOKUP($A32,'[1]liste reference'!$A$7:$P$904,13,0)),IF(ISERROR(VLOOKUP($A32,'[1]liste reference'!$B$7:$P$904,12,0)),"    -",VLOOKUP($A32,'[1]liste reference'!$B$7:$P$904,12,0)),VLOOKUP($A32,'[1]liste reference'!$A$7:$P$904,13,0)))</f>
        <v>BRh</v>
      </c>
      <c r="H32" s="480" t="n">
        <f aca="false">IF(A32="","x",IF(ISERROR(VLOOKUP($A32,'[1]liste reference'!$A$8:$P$904,14,0)),IF(ISERROR(VLOOKUP($A32,'[1]liste reference'!$B$8:$P$904,13,0)),"x",VLOOKUP($A32,'[1]liste reference'!$B$8:$P$904,13,0)),VLOOKUP($A32,'[1]liste reference'!$A$8:$P$904,14,0)))</f>
        <v>4</v>
      </c>
      <c r="I32" s="481" t="str">
        <f aca="false">IF(ISNUMBER(H32),IF(ISERROR(VLOOKUP($A32,'[1]liste reference'!$A$7:$P$904,3,0)),IF(ISERROR(VLOOKUP($A32,'[1]liste reference'!$B$7:$P$904,2,0)),"",VLOOKUP($A32,'[1]liste reference'!$B$7:$P$904,2,0)),VLOOKUP($A32,'[1]liste reference'!$A$7:$P$904,3,0)),"")</f>
        <v/>
      </c>
      <c r="J32" s="481" t="str">
        <f aca="false">IF(ISNUMBER(H32),IF(ISERROR(VLOOKUP($A32,'[1]liste reference'!$A$7:$P$904,4,0)),IF(ISERROR(VLOOKUP($A32,'[1]liste reference'!$B$7:$P$904,3,0)),"",VLOOKUP($A32,'[1]liste reference'!$B$7:$P$904,3,0)),VLOOKUP($A32,'[1]liste reference'!$A$7:$P$904,4,0)),"")</f>
        <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Porella cordaeana</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19932</v>
      </c>
      <c r="Q32" s="486" t="n">
        <f aca="false">IF(ISTEXT(H32),"",(B32*$B$7/100)+(C32*$C$7/100))</f>
        <v>0.00999999977648258</v>
      </c>
      <c r="R32" s="487" t="n">
        <f aca="false">IF(OR(ISTEXT(H32),Q32=0),"",IF(Q32&lt;0.1,1,IF(Q32&lt;1,2,IF(Q32&lt;10,3,IF(Q32&lt;50,4,IF(Q32&gt;=50,5,""))))))</f>
        <v>1</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IF(A32="new.cod","NEWCOD",IF(AND((Z32=""),ISTEXT(A32)),A32,IF(Z32="","",INDEX('[1]liste reference'!$A$8:$A$904,Z32))))</f>
        <v>PORCOR</v>
      </c>
      <c r="Z32" s="280" t="n">
        <f aca="false">IF(ISERROR(MATCH(A32,'[1]liste reference'!$A$8:$A$904,0)),IF(ISERROR(MATCH(A32,'[1]liste reference'!$B$8:$B$904,0)),"",(MATCH(A32,'[1]liste reference'!$B$8:$B$904,0))),(MATCH(A32,'[1]liste reference'!$A$8:$A$904,0)))</f>
        <v>126</v>
      </c>
      <c r="AA32" s="491"/>
      <c r="AB32" s="492"/>
      <c r="AC32" s="492"/>
      <c r="BB32" s="280" t="n">
        <f aca="false">IF(A32="","",1)</f>
        <v>1</v>
      </c>
    </row>
    <row r="33" customFormat="false" ht="12.75" hidden="false" customHeight="false" outlineLevel="0" collapsed="false">
      <c r="A33" s="493" t="s">
        <v>315</v>
      </c>
      <c r="B33" s="494" t="n">
        <v>0.00999999977648258</v>
      </c>
      <c r="C33" s="495" t="n">
        <v>0.00999999977648258</v>
      </c>
      <c r="D33" s="477" t="str">
        <f aca="false">IF(ISERROR(VLOOKUP($A33,'[1]liste reference'!$A$7:$D$904,2,0)),IF(ISERROR(VLOOKUP($A33,'[1]liste reference'!$B$7:$D$904,1,0)),"",VLOOKUP($A33,'[1]liste reference'!$B$7:$D$904,1,0)),VLOOKUP($A33,'[1]liste reference'!$A$7:$D$904,2,0))</f>
        <v>Dermatocarpon weberi</v>
      </c>
      <c r="E33" s="496" t="e">
        <f aca="false">IF(D33="",0,VLOOKUP(D33,D$22:D32,1,0))</f>
        <v>#N/A</v>
      </c>
      <c r="F33" s="497" t="n">
        <f aca="false">($B33*$B$7+$C33*$C$7)/100</f>
        <v>0.00999999977648258</v>
      </c>
      <c r="G33" s="479" t="str">
        <f aca="false">IF(A33="","",IF(ISERROR(VLOOKUP($A33,'[1]liste reference'!$A$7:$P$904,13,0)),IF(ISERROR(VLOOKUP($A33,'[1]liste reference'!$B$7:$P$904,12,0)),"    -",VLOOKUP($A33,'[1]liste reference'!$B$7:$P$904,12,0)),VLOOKUP($A33,'[1]liste reference'!$A$7:$P$904,13,0)))</f>
        <v>LIC</v>
      </c>
      <c r="H33" s="480" t="n">
        <f aca="false">IF(A33="","x",IF(ISERROR(VLOOKUP($A33,'[1]liste reference'!$A$8:$P$904,14,0)),IF(ISERROR(VLOOKUP($A33,'[1]liste reference'!$B$8:$P$904,13,0)),"x",VLOOKUP($A33,'[1]liste reference'!$B$8:$P$904,13,0)),VLOOKUP($A33,'[1]liste reference'!$A$8:$P$904,14,0)))</f>
        <v>3</v>
      </c>
      <c r="I33" s="481" t="n">
        <f aca="false">IF(ISNUMBER(H33),IF(ISERROR(VLOOKUP($A33,'[1]liste reference'!$A$7:$P$904,3,0)),IF(ISERROR(VLOOKUP($A33,'[1]liste reference'!$B$7:$P$904,2,0)),"",VLOOKUP($A33,'[1]liste reference'!$B$7:$P$904,2,0)),VLOOKUP($A33,'[1]liste reference'!$A$7:$P$904,3,0)),"")</f>
        <v>16</v>
      </c>
      <c r="J33" s="481" t="n">
        <f aca="false">IF(ISNUMBER(H33),IF(ISERROR(VLOOKUP($A33,'[1]liste reference'!$A$7:$P$904,4,0)),IF(ISERROR(VLOOKUP($A33,'[1]liste reference'!$B$7:$P$904,3,0)),"",VLOOKUP($A33,'[1]liste reference'!$B$7:$P$904,3,0)),VLOOKUP($A33,'[1]liste reference'!$A$7:$P$904,4,0)),"")</f>
        <v>3</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Dermatocarpon weberi</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10217</v>
      </c>
      <c r="Q33" s="486" t="n">
        <f aca="false">IF(ISTEXT(H33),"",(B33*$B$7/100)+(C33*$C$7/100))</f>
        <v>0.00999999977648258</v>
      </c>
      <c r="R33" s="487" t="n">
        <f aca="false">IF(OR(ISTEXT(H33),Q33=0),"",IF(Q33&lt;0.1,1,IF(Q33&lt;1,2,IF(Q33&lt;10,3,IF(Q33&lt;50,4,IF(Q33&gt;=50,5,""))))))</f>
        <v>1</v>
      </c>
      <c r="S33" s="487" t="n">
        <f aca="false">IF(ISERROR(R33*I33),0,R33*I33)</f>
        <v>16</v>
      </c>
      <c r="T33" s="487" t="n">
        <f aca="false">IF(ISERROR(R33*I33*J33),0,R33*I33*J33)</f>
        <v>48</v>
      </c>
      <c r="U33" s="499" t="n">
        <f aca="false">IF(ISERROR(R33*J33),0,R33*J33)</f>
        <v>3</v>
      </c>
      <c r="V33" s="488" t="str">
        <f aca="false">IF(AND(A33="",F33=0),"",IF(F33=0,"Il manque le(s) % de rec. !",""))</f>
        <v/>
      </c>
      <c r="W33" s="489"/>
      <c r="Y33" s="490" t="str">
        <f aca="false">IF(A33="new.cod","NEWCOD",IF(AND((Z33=""),ISTEXT(A33)),A33,IF(Z33="","",INDEX('[1]liste reference'!$A$8:$A$904,Z33))))</f>
        <v>DERWEB</v>
      </c>
      <c r="Z33" s="280" t="n">
        <f aca="false">IF(ISERROR(MATCH(A33,'[1]liste reference'!$A$8:$A$904,0)),IF(ISERROR(MATCH(A33,'[1]liste reference'!$B$8:$B$904,0)),"",(MATCH(A33,'[1]liste reference'!$B$8:$B$904,0))),(MATCH(A33,'[1]liste reference'!$A$8:$A$904,0)))</f>
        <v>88</v>
      </c>
      <c r="AA33" s="491"/>
      <c r="AB33" s="492"/>
      <c r="AC33" s="492"/>
      <c r="BB33" s="280" t="n">
        <f aca="false">IF(A33="","",1)</f>
        <v>1</v>
      </c>
    </row>
    <row r="34" customFormat="false" ht="12.75" hidden="false" customHeight="false" outlineLevel="0" collapsed="false">
      <c r="A34" s="493" t="s">
        <v>1940</v>
      </c>
      <c r="B34" s="494" t="n">
        <v>0.00999999977648258</v>
      </c>
      <c r="C34" s="495" t="n">
        <v>0.00999999977648258</v>
      </c>
      <c r="D34" s="477" t="str">
        <f aca="false">IF(ISERROR(VLOOKUP($A34,'[1]liste reference'!$A$7:$D$904,2,0)),IF(ISERROR(VLOOKUP($A34,'[1]liste reference'!$B$7:$D$904,1,0)),"",VLOOKUP($A34,'[1]liste reference'!$B$7:$D$904,1,0)),VLOOKUP($A34,'[1]liste reference'!$A$7:$D$904,2,0))</f>
        <v>Mentha longifolia</v>
      </c>
      <c r="E34" s="496" t="e">
        <f aca="false">IF(D34="",0,VLOOKUP(D34,D$22:D33,1,0))</f>
        <v>#N/A</v>
      </c>
      <c r="F34" s="501" t="n">
        <f aca="false">($B34*$B$7+$C34*$C$7)/100</f>
        <v>0.00999999977648258</v>
      </c>
      <c r="G34" s="479" t="str">
        <f aca="false">IF(A34="","",IF(ISERROR(VLOOKUP($A34,'[1]liste reference'!$A$7:$P$904,13,0)),IF(ISERROR(VLOOKUP($A34,'[1]liste reference'!$B$7:$P$904,12,0)),"    -",VLOOKUP($A34,'[1]liste reference'!$B$7:$P$904,12,0)),VLOOKUP($A34,'[1]liste reference'!$A$7:$P$904,13,0)))</f>
        <v>PHe</v>
      </c>
      <c r="H34" s="480" t="n">
        <f aca="false">IF(A34="","x",IF(ISERROR(VLOOKUP($A34,'[1]liste reference'!$A$8:$P$904,14,0)),IF(ISERROR(VLOOKUP($A34,'[1]liste reference'!$B$8:$P$904,13,0)),"x",VLOOKUP($A34,'[1]liste reference'!$B$8:$P$904,13,0)),VLOOKUP($A34,'[1]liste reference'!$A$8:$P$904,14,0)))</f>
        <v>8</v>
      </c>
      <c r="I34" s="481" t="str">
        <f aca="false">IF(ISNUMBER(H34),IF(ISERROR(VLOOKUP($A34,'[1]liste reference'!$A$7:$P$904,3,0)),IF(ISERROR(VLOOKUP($A34,'[1]liste reference'!$B$7:$P$904,2,0)),"",VLOOKUP($A34,'[1]liste reference'!$B$7:$P$904,2,0)),VLOOKUP($A34,'[1]liste reference'!$A$7:$P$904,3,0)),"")</f>
        <v/>
      </c>
      <c r="J34" s="481" t="str">
        <f aca="false">IF(ISNUMBER(H34),IF(ISERROR(VLOOKUP($A34,'[1]liste reference'!$A$7:$P$904,4,0)),IF(ISERROR(VLOOKUP($A34,'[1]liste reference'!$B$7:$P$904,3,0)),"",VLOOKUP($A34,'[1]liste reference'!$B$7:$P$904,3,0)),VLOOKUP($A34,'[1]liste reference'!$A$7:$P$904,4,0)),"")</f>
        <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Mentha longifolia</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19856</v>
      </c>
      <c r="Q34" s="486" t="n">
        <f aca="false">IF(ISTEXT(H34),"",(B34*$B$7/100)+(C34*$C$7/100))</f>
        <v>0.00999999977648258</v>
      </c>
      <c r="R34" s="487" t="n">
        <f aca="false">IF(OR(ISTEXT(H34),Q34=0),"",IF(Q34&lt;0.1,1,IF(Q34&lt;1,2,IF(Q34&lt;10,3,IF(Q34&lt;50,4,IF(Q34&gt;=50,5,""))))))</f>
        <v>1</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IF(A34="new.cod","NEWCOD",IF(AND((Z34=""),ISTEXT(A34)),A34,IF(Z34="","",INDEX('[1]liste reference'!$A$8:$A$904,Z34))))</f>
        <v>MENLON</v>
      </c>
      <c r="Z34" s="280" t="n">
        <f aca="false">IF(ISERROR(MATCH(A34,'[1]liste reference'!$A$8:$A$904,0)),IF(ISERROR(MATCH(A34,'[1]liste reference'!$B$8:$B$904,0)),"",(MATCH(A34,'[1]liste reference'!$B$8:$B$904,0))),(MATCH(A34,'[1]liste reference'!$A$8:$A$904,0)))</f>
        <v>609</v>
      </c>
      <c r="AA34" s="491"/>
      <c r="AB34" s="492"/>
      <c r="AC34" s="492"/>
      <c r="BB34" s="280" t="n">
        <f aca="false">IF(A34="","",1)</f>
        <v>1</v>
      </c>
    </row>
    <row r="35" customFormat="false" ht="12.75" hidden="false" customHeight="false" outlineLevel="0" collapsed="false">
      <c r="A35" s="493" t="s">
        <v>308</v>
      </c>
      <c r="B35" s="494" t="n">
        <v>0.00999999977648258</v>
      </c>
      <c r="C35" s="495" t="n">
        <v>0.00999999977648258</v>
      </c>
      <c r="D35" s="477" t="str">
        <f aca="false">IF(ISERROR(VLOOKUP($A35,'[1]liste reference'!$A$7:$D$904,2,0)),IF(ISERROR(VLOOKUP($A35,'[1]liste reference'!$B$7:$D$904,1,0)),"",VLOOKUP($A35,'[1]liste reference'!$B$7:$D$904,1,0)),VLOOKUP($A35,'[1]liste reference'!$A$7:$D$904,2,0))</f>
        <v>Collema fluviatile</v>
      </c>
      <c r="E35" s="496" t="e">
        <f aca="false">IF(D35="",0,VLOOKUP(D35,D$22:D34,1,0))</f>
        <v>#N/A</v>
      </c>
      <c r="F35" s="501" t="n">
        <f aca="false">($B35*$B$7+$C35*$C$7)/100</f>
        <v>0.00999999977648258</v>
      </c>
      <c r="G35" s="479" t="str">
        <f aca="false">IF(A35="","",IF(ISERROR(VLOOKUP($A35,'[1]liste reference'!$A$7:$P$904,13,0)),IF(ISERROR(VLOOKUP($A35,'[1]liste reference'!$B$7:$P$904,12,0)),"    -",VLOOKUP($A35,'[1]liste reference'!$B$7:$P$904,12,0)),VLOOKUP($A35,'[1]liste reference'!$A$7:$P$904,13,0)))</f>
        <v>LIC</v>
      </c>
      <c r="H35" s="480" t="n">
        <f aca="false">IF(A35="","x",IF(ISERROR(VLOOKUP($A35,'[1]liste reference'!$A$8:$P$904,14,0)),IF(ISERROR(VLOOKUP($A35,'[1]liste reference'!$B$8:$P$904,13,0)),"x",VLOOKUP($A35,'[1]liste reference'!$B$8:$P$904,13,0)),VLOOKUP($A35,'[1]liste reference'!$A$8:$P$904,14,0)))</f>
        <v>3</v>
      </c>
      <c r="I35" s="481" t="n">
        <f aca="false">IF(ISNUMBER(H35),IF(ISERROR(VLOOKUP($A35,'[1]liste reference'!$A$7:$P$904,3,0)),IF(ISERROR(VLOOKUP($A35,'[1]liste reference'!$B$7:$P$904,2,0)),"",VLOOKUP($A35,'[1]liste reference'!$B$7:$P$904,2,0)),VLOOKUP($A35,'[1]liste reference'!$A$7:$P$904,3,0)),"")</f>
        <v>17</v>
      </c>
      <c r="J35" s="481" t="n">
        <f aca="false">IF(ISNUMBER(H35),IF(ISERROR(VLOOKUP($A35,'[1]liste reference'!$A$7:$P$904,4,0)),IF(ISERROR(VLOOKUP($A35,'[1]liste reference'!$B$7:$P$904,3,0)),"",VLOOKUP($A35,'[1]liste reference'!$B$7:$P$904,3,0)),VLOOKUP($A35,'[1]liste reference'!$A$7:$P$904,4,0)),"")</f>
        <v>3</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Collema fluviatile</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19600</v>
      </c>
      <c r="Q35" s="486" t="n">
        <f aca="false">IF(ISTEXT(H35),"",(B35*$B$7/100)+(C35*$C$7/100))</f>
        <v>0.00999999977648258</v>
      </c>
      <c r="R35" s="487" t="n">
        <f aca="false">IF(OR(ISTEXT(H35),Q35=0),"",IF(Q35&lt;0.1,1,IF(Q35&lt;1,2,IF(Q35&lt;10,3,IF(Q35&lt;50,4,IF(Q35&gt;=50,5,""))))))</f>
        <v>1</v>
      </c>
      <c r="S35" s="487" t="n">
        <f aca="false">IF(ISERROR(R35*I35),0,R35*I35)</f>
        <v>17</v>
      </c>
      <c r="T35" s="487" t="n">
        <f aca="false">IF(ISERROR(R35*I35*J35),0,R35*I35*J35)</f>
        <v>51</v>
      </c>
      <c r="U35" s="499" t="n">
        <f aca="false">IF(ISERROR(R35*J35),0,R35*J35)</f>
        <v>3</v>
      </c>
      <c r="V35" s="488" t="str">
        <f aca="false">IF(AND(A35="",F35=0),"",IF(F35=0,"Il manque le(s) % de rec. !",""))</f>
        <v/>
      </c>
      <c r="W35" s="489"/>
      <c r="Y35" s="490" t="str">
        <f aca="false">IF(A35="new.cod","NEWCOD",IF(AND((Z35=""),ISTEXT(A35)),A35,IF(Z35="","",INDEX('[1]liste reference'!$A$8:$A$904,Z35))))</f>
        <v>COLFLU</v>
      </c>
      <c r="Z35" s="280" t="n">
        <f aca="false">IF(ISERROR(MATCH(A35,'[1]liste reference'!$A$8:$A$904,0)),IF(ISERROR(MATCH(A35,'[1]liste reference'!$B$8:$B$904,0)),"",(MATCH(A35,'[1]liste reference'!$B$8:$B$904,0))),(MATCH(A35,'[1]liste reference'!$A$8:$A$904,0)))</f>
        <v>85</v>
      </c>
      <c r="AA35" s="491"/>
      <c r="AB35" s="492"/>
      <c r="AC35" s="492"/>
      <c r="BB35" s="280" t="n">
        <f aca="false">IF(A35="","",1)</f>
        <v>1</v>
      </c>
    </row>
    <row r="36" customFormat="false" ht="12.75" hidden="false" customHeight="false" outlineLevel="0" collapsed="false">
      <c r="A36" s="493" t="s">
        <v>670</v>
      </c>
      <c r="B36" s="494" t="n">
        <v>0.0149999996647239</v>
      </c>
      <c r="C36" s="495" t="n">
        <v>0</v>
      </c>
      <c r="D36" s="477" t="str">
        <f aca="false">IF(ISERROR(VLOOKUP($A36,'[1]liste reference'!$A$7:$D$904,2,0)),IF(ISERROR(VLOOKUP($A36,'[1]liste reference'!$B$7:$D$904,1,0)),"",VLOOKUP($A36,'[1]liste reference'!$B$7:$D$904,1,0)),VLOOKUP($A36,'[1]liste reference'!$A$7:$D$904,2,0))</f>
        <v>Brachythecium rivulare</v>
      </c>
      <c r="E36" s="496" t="e">
        <f aca="false">IF(D36="",0,VLOOKUP(D36,D$22:D35,1,0))</f>
        <v>#N/A</v>
      </c>
      <c r="F36" s="501" t="n">
        <f aca="false">($B36*$B$7+$C36*$C$7)/100</f>
        <v>0.00899999979883432</v>
      </c>
      <c r="G36" s="479" t="str">
        <f aca="false">IF(A36="","",IF(ISERROR(VLOOKUP($A36,'[1]liste reference'!$A$7:$P$904,13,0)),IF(ISERROR(VLOOKUP($A36,'[1]liste reference'!$B$7:$P$904,12,0)),"    -",VLOOKUP($A36,'[1]liste reference'!$B$7:$P$904,12,0)),VLOOKUP($A36,'[1]liste reference'!$A$7:$P$904,13,0)))</f>
        <v>BRm</v>
      </c>
      <c r="H36" s="480" t="n">
        <f aca="false">IF(A36="","x",IF(ISERROR(VLOOKUP($A36,'[1]liste reference'!$A$8:$P$904,14,0)),IF(ISERROR(VLOOKUP($A36,'[1]liste reference'!$B$8:$P$904,13,0)),"x",VLOOKUP($A36,'[1]liste reference'!$B$8:$P$904,13,0)),VLOOKUP($A36,'[1]liste reference'!$A$8:$P$904,14,0)))</f>
        <v>5</v>
      </c>
      <c r="I36" s="481" t="n">
        <f aca="false">IF(ISNUMBER(H36),IF(ISERROR(VLOOKUP($A36,'[1]liste reference'!$A$7:$P$904,3,0)),IF(ISERROR(VLOOKUP($A36,'[1]liste reference'!$B$7:$P$904,2,0)),"",VLOOKUP($A36,'[1]liste reference'!$B$7:$P$904,2,0)),VLOOKUP($A36,'[1]liste reference'!$A$7:$P$904,3,0)),"")</f>
        <v>15</v>
      </c>
      <c r="J36" s="481" t="n">
        <f aca="false">IF(ISNUMBER(H36),IF(ISERROR(VLOOKUP($A36,'[1]liste reference'!$A$7:$P$904,4,0)),IF(ISERROR(VLOOKUP($A36,'[1]liste reference'!$B$7:$P$904,3,0)),"",VLOOKUP($A36,'[1]liste reference'!$B$7:$P$904,3,0)),VLOOKUP($A36,'[1]liste reference'!$A$7:$P$904,4,0)),"")</f>
        <v>2</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Brachythecium rivulare</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1260</v>
      </c>
      <c r="Q36" s="486" t="n">
        <f aca="false">IF(ISTEXT(H36),"",(B36*$B$7/100)+(C36*$C$7/100))</f>
        <v>0.00899999979883432</v>
      </c>
      <c r="R36" s="487" t="n">
        <f aca="false">IF(OR(ISTEXT(H36),Q36=0),"",IF(Q36&lt;0.1,1,IF(Q36&lt;1,2,IF(Q36&lt;10,3,IF(Q36&lt;50,4,IF(Q36&gt;=50,5,""))))))</f>
        <v>1</v>
      </c>
      <c r="S36" s="487" t="n">
        <f aca="false">IF(ISERROR(R36*I36),0,R36*I36)</f>
        <v>15</v>
      </c>
      <c r="T36" s="487" t="n">
        <f aca="false">IF(ISERROR(R36*I36*J36),0,R36*I36*J36)</f>
        <v>30</v>
      </c>
      <c r="U36" s="499" t="n">
        <f aca="false">IF(ISERROR(R36*J36),0,R36*J36)</f>
        <v>2</v>
      </c>
      <c r="V36" s="488" t="str">
        <f aca="false">IF(AND(A36="",F36=0),"",IF(F36=0,"Il manque le(s) % de rec. !",""))</f>
        <v/>
      </c>
      <c r="W36" s="489"/>
      <c r="Y36" s="490" t="str">
        <f aca="false">IF(A36="new.cod","NEWCOD",IF(AND((Z36=""),ISTEXT(A36)),A36,IF(Z36="","",INDEX('[1]liste reference'!$A$8:$A$904,Z36))))</f>
        <v>BRARIV</v>
      </c>
      <c r="Z36" s="280" t="n">
        <f aca="false">IF(ISERROR(MATCH(A36,'[1]liste reference'!$A$8:$A$904,0)),IF(ISERROR(MATCH(A36,'[1]liste reference'!$B$8:$B$904,0)),"",(MATCH(A36,'[1]liste reference'!$B$8:$B$904,0))),(MATCH(A36,'[1]liste reference'!$A$8:$A$904,0)))</f>
        <v>155</v>
      </c>
      <c r="AA36" s="491"/>
      <c r="AB36" s="492"/>
      <c r="AC36" s="492"/>
      <c r="BB36" s="280" t="n">
        <f aca="false">IF(A36="","",1)</f>
        <v>1</v>
      </c>
    </row>
    <row r="37" customFormat="false" ht="12.75" hidden="false" customHeight="false" outlineLevel="0" collapsed="false">
      <c r="A37" s="493" t="s">
        <v>639</v>
      </c>
      <c r="B37" s="494" t="n">
        <v>0.0149999996647239</v>
      </c>
      <c r="C37" s="495" t="n">
        <v>0.00999999977648258</v>
      </c>
      <c r="D37" s="477" t="str">
        <f aca="false">IF(ISERROR(VLOOKUP($A37,'[1]liste reference'!$A$7:$D$904,2,0)),IF(ISERROR(VLOOKUP($A37,'[1]liste reference'!$B$7:$D$904,1,0)),"",VLOOKUP($A37,'[1]liste reference'!$B$7:$D$904,1,0)),VLOOKUP($A37,'[1]liste reference'!$A$7:$D$904,2,0))</f>
        <v>Amblystegium fluviatile</v>
      </c>
      <c r="E37" s="496" t="e">
        <f aca="false">IF(D37="",0,VLOOKUP(D37,D$22:D36,1,0))</f>
        <v>#N/A</v>
      </c>
      <c r="F37" s="501" t="n">
        <f aca="false">($B37*$B$7+$C37*$C$7)/100</f>
        <v>0.0129999997094274</v>
      </c>
      <c r="G37" s="479" t="str">
        <f aca="false">IF(A37="","",IF(ISERROR(VLOOKUP($A37,'[1]liste reference'!$A$7:$P$904,13,0)),IF(ISERROR(VLOOKUP($A37,'[1]liste reference'!$B$7:$P$904,12,0)),"    -",VLOOKUP($A37,'[1]liste reference'!$B$7:$P$904,12,0)),VLOOKUP($A37,'[1]liste reference'!$A$7:$P$904,13,0)))</f>
        <v>BRm</v>
      </c>
      <c r="H37" s="480" t="n">
        <f aca="false">IF(A37="","x",IF(ISERROR(VLOOKUP($A37,'[1]liste reference'!$A$8:$P$904,14,0)),IF(ISERROR(VLOOKUP($A37,'[1]liste reference'!$B$8:$P$904,13,0)),"x",VLOOKUP($A37,'[1]liste reference'!$B$8:$P$904,13,0)),VLOOKUP($A37,'[1]liste reference'!$A$8:$P$904,14,0)))</f>
        <v>5</v>
      </c>
      <c r="I37" s="481" t="n">
        <f aca="false">IF(ISNUMBER(H37),IF(ISERROR(VLOOKUP($A37,'[1]liste reference'!$A$7:$P$904,3,0)),IF(ISERROR(VLOOKUP($A37,'[1]liste reference'!$B$7:$P$904,2,0)),"",VLOOKUP($A37,'[1]liste reference'!$B$7:$P$904,2,0)),VLOOKUP($A37,'[1]liste reference'!$A$7:$P$904,3,0)),"")</f>
        <v>11</v>
      </c>
      <c r="J37" s="481" t="n">
        <f aca="false">IF(ISNUMBER(H37),IF(ISERROR(VLOOKUP($A37,'[1]liste reference'!$A$7:$P$904,4,0)),IF(ISERROR(VLOOKUP($A37,'[1]liste reference'!$B$7:$P$904,3,0)),"",VLOOKUP($A37,'[1]liste reference'!$B$7:$P$904,3,0)),VLOOKUP($A37,'[1]liste reference'!$A$7:$P$904,4,0)),"")</f>
        <v>2</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Amblystegium fluviatile</v>
      </c>
      <c r="L37" s="498"/>
      <c r="M37" s="498"/>
      <c r="N37" s="498"/>
      <c r="O37" s="484"/>
      <c r="P37" s="485" t="n">
        <f aca="false">IF($A37="NEWCOD",IF($AC37="","No",$AC37),IF(ISTEXT($E37),"DEJA SAISI !",IF($A37="","",IF(ISERROR(VLOOKUP($A37,'[1]liste reference'!A$1:S$1048576,19,FALSE())),IF(ISERROR(VLOOKUP($A37,'[1]liste reference'!B$1:S$1048576,19,FALSE())),"",VLOOKUP($A37,'[1]liste reference'!B$1:S$1048576,19,FALSE())),VLOOKUP($A37,'[1]liste reference'!A$1:S$1048576,19,FALSE())))))</f>
        <v>1223</v>
      </c>
      <c r="Q37" s="486" t="n">
        <f aca="false">IF(ISTEXT(H37),"",(B37*$B$7/100)+(C37*$C$7/100))</f>
        <v>0.0129999997094274</v>
      </c>
      <c r="R37" s="487" t="n">
        <f aca="false">IF(OR(ISTEXT(H37),Q37=0),"",IF(Q37&lt;0.1,1,IF(Q37&lt;1,2,IF(Q37&lt;10,3,IF(Q37&lt;50,4,IF(Q37&gt;=50,5,""))))))</f>
        <v>1</v>
      </c>
      <c r="S37" s="487" t="n">
        <f aca="false">IF(ISERROR(R37*I37),0,R37*I37)</f>
        <v>11</v>
      </c>
      <c r="T37" s="487" t="n">
        <f aca="false">IF(ISERROR(R37*I37*J37),0,R37*I37*J37)</f>
        <v>22</v>
      </c>
      <c r="U37" s="499" t="n">
        <f aca="false">IF(ISERROR(R37*J37),0,R37*J37)</f>
        <v>2</v>
      </c>
      <c r="V37" s="488" t="str">
        <f aca="false">IF(AND(A37="",F37=0),"",IF(F37=0,"Il manque le(s) % de rec. !",""))</f>
        <v/>
      </c>
      <c r="W37" s="489"/>
      <c r="Y37" s="490" t="str">
        <f aca="false">IF(A37="new.cod","NEWCOD",IF(AND((Z37=""),ISTEXT(A37)),A37,IF(Z37="","",INDEX('[1]liste reference'!$A$8:$A$904,Z37))))</f>
        <v>AMBFLU</v>
      </c>
      <c r="Z37" s="280" t="n">
        <f aca="false">IF(ISERROR(MATCH(A37,'[1]liste reference'!$A$8:$A$904,0)),IF(ISERROR(MATCH(A37,'[1]liste reference'!$B$8:$B$904,0)),"",(MATCH(A37,'[1]liste reference'!$B$8:$B$904,0))),(MATCH(A37,'[1]liste reference'!$A$8:$A$904,0)))</f>
        <v>147</v>
      </c>
      <c r="AA37" s="491"/>
      <c r="AB37" s="492"/>
      <c r="AC37" s="492"/>
      <c r="BB37" s="280" t="n">
        <f aca="false">IF(A37="","",1)</f>
        <v>1</v>
      </c>
    </row>
    <row r="38" customFormat="false" ht="12.75" hidden="false" customHeight="false" outlineLevel="0" collapsed="false">
      <c r="A38" s="493" t="s">
        <v>645</v>
      </c>
      <c r="B38" s="494" t="n">
        <v>0.200000002980232</v>
      </c>
      <c r="C38" s="495" t="n">
        <v>0.300000011920929</v>
      </c>
      <c r="D38" s="477" t="str">
        <f aca="false">IF(ISERROR(VLOOKUP($A38,'[1]liste reference'!$A$7:$D$904,2,0)),IF(ISERROR(VLOOKUP($A38,'[1]liste reference'!$B$7:$D$904,1,0)),"",VLOOKUP($A38,'[1]liste reference'!$B$7:$D$904,1,0)),VLOOKUP($A38,'[1]liste reference'!$A$7:$D$904,2,0))</f>
        <v>Amblystegium riparium</v>
      </c>
      <c r="E38" s="496" t="e">
        <f aca="false">IF(D38="",0,VLOOKUP(D38,D$22:D37,1,0))</f>
        <v>#N/A</v>
      </c>
      <c r="F38" s="501" t="n">
        <f aca="false">($B38*$B$7+$C38*$C$7)/100</f>
        <v>0.240000006556511</v>
      </c>
      <c r="G38" s="479" t="str">
        <f aca="false">IF(A38="","",IF(ISERROR(VLOOKUP($A38,'[1]liste reference'!$A$7:$P$904,13,0)),IF(ISERROR(VLOOKUP($A38,'[1]liste reference'!$B$7:$P$904,12,0)),"    -",VLOOKUP($A38,'[1]liste reference'!$B$7:$P$904,12,0)),VLOOKUP($A38,'[1]liste reference'!$A$7:$P$904,13,0)))</f>
        <v>BRm</v>
      </c>
      <c r="H38" s="480" t="n">
        <f aca="false">IF(A38="","x",IF(ISERROR(VLOOKUP($A38,'[1]liste reference'!$A$8:$P$904,14,0)),IF(ISERROR(VLOOKUP($A38,'[1]liste reference'!$B$8:$P$904,13,0)),"x",VLOOKUP($A38,'[1]liste reference'!$B$8:$P$904,13,0)),VLOOKUP($A38,'[1]liste reference'!$A$8:$P$904,14,0)))</f>
        <v>5</v>
      </c>
      <c r="I38" s="481" t="n">
        <f aca="false">IF(ISNUMBER(H38),IF(ISERROR(VLOOKUP($A38,'[1]liste reference'!$A$7:$P$904,3,0)),IF(ISERROR(VLOOKUP($A38,'[1]liste reference'!$B$7:$P$904,2,0)),"",VLOOKUP($A38,'[1]liste reference'!$B$7:$P$904,2,0)),VLOOKUP($A38,'[1]liste reference'!$A$7:$P$904,3,0)),"")</f>
        <v>5</v>
      </c>
      <c r="J38" s="481" t="n">
        <f aca="false">IF(ISNUMBER(H38),IF(ISERROR(VLOOKUP($A38,'[1]liste reference'!$A$7:$P$904,4,0)),IF(ISERROR(VLOOKUP($A38,'[1]liste reference'!$B$7:$P$904,3,0)),"",VLOOKUP($A38,'[1]liste reference'!$B$7:$P$904,3,0)),VLOOKUP($A38,'[1]liste reference'!$A$7:$P$904,4,0)),"")</f>
        <v>2</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Amblystegium riparium</v>
      </c>
      <c r="L38" s="498"/>
      <c r="M38" s="498"/>
      <c r="N38" s="498"/>
      <c r="O38" s="484"/>
      <c r="P38" s="485" t="n">
        <f aca="false">IF($A38="NEWCOD",IF($AC38="","No",$AC38),IF(ISTEXT($E38),"DEJA SAISI !",IF($A38="","",IF(ISERROR(VLOOKUP($A38,'[1]liste reference'!A$1:S$1048576,19,FALSE())),IF(ISERROR(VLOOKUP($A38,'[1]liste reference'!B$1:S$1048576,19,FALSE())),"",VLOOKUP($A38,'[1]liste reference'!B$1:S$1048576,19,FALSE())),VLOOKUP($A38,'[1]liste reference'!A$1:S$1048576,19,FALSE())))))</f>
        <v>1219</v>
      </c>
      <c r="Q38" s="486" t="n">
        <f aca="false">IF(ISTEXT(H38),"",(B38*$B$7/100)+(C38*$C$7/100))</f>
        <v>0.240000006556511</v>
      </c>
      <c r="R38" s="487" t="n">
        <f aca="false">IF(OR(ISTEXT(H38),Q38=0),"",IF(Q38&lt;0.1,1,IF(Q38&lt;1,2,IF(Q38&lt;10,3,IF(Q38&lt;50,4,IF(Q38&gt;=50,5,""))))))</f>
        <v>2</v>
      </c>
      <c r="S38" s="487" t="n">
        <f aca="false">IF(ISERROR(R38*I38),0,R38*I38)</f>
        <v>10</v>
      </c>
      <c r="T38" s="487" t="n">
        <f aca="false">IF(ISERROR(R38*I38*J38),0,R38*I38*J38)</f>
        <v>20</v>
      </c>
      <c r="U38" s="499" t="n">
        <f aca="false">IF(ISERROR(R38*J38),0,R38*J38)</f>
        <v>4</v>
      </c>
      <c r="V38" s="488" t="str">
        <f aca="false">IF(AND(A38="",F38=0),"",IF(F38=0,"Il manque le(s) % de rec. !",""))</f>
        <v/>
      </c>
      <c r="W38" s="489"/>
      <c r="Y38" s="490" t="str">
        <f aca="false">IF(A38="new.cod","NEWCOD",IF(AND((Z38=""),ISTEXT(A38)),A38,IF(Z38="","",INDEX('[1]liste reference'!$A$8:$A$904,Z38))))</f>
        <v>AMBRIP</v>
      </c>
      <c r="Z38" s="280" t="n">
        <f aca="false">IF(ISERROR(MATCH(A38,'[1]liste reference'!$A$8:$A$904,0)),IF(ISERROR(MATCH(A38,'[1]liste reference'!$B$8:$B$904,0)),"",(MATCH(A38,'[1]liste reference'!$B$8:$B$904,0))),(MATCH(A38,'[1]liste reference'!$A$8:$A$904,0)))</f>
        <v>148</v>
      </c>
      <c r="AA38" s="491"/>
      <c r="AB38" s="492"/>
      <c r="AC38" s="492"/>
      <c r="BB38" s="280" t="n">
        <f aca="false">IF(A38="","",1)</f>
        <v>1</v>
      </c>
    </row>
    <row r="39" customFormat="false" ht="12.75" hidden="false" customHeight="false" outlineLevel="0" collapsed="false">
      <c r="A39" s="493" t="s">
        <v>916</v>
      </c>
      <c r="B39" s="494" t="n">
        <v>0.200000002980232</v>
      </c>
      <c r="C39" s="495" t="n">
        <v>0.00999999977648258</v>
      </c>
      <c r="D39" s="477" t="str">
        <f aca="false">IF(ISERROR(VLOOKUP($A39,'[1]liste reference'!$A$7:$D$904,2,0)),IF(ISERROR(VLOOKUP($A39,'[1]liste reference'!$B$7:$D$904,1,0)),"",VLOOKUP($A39,'[1]liste reference'!$B$7:$D$904,1,0)),VLOOKUP($A39,'[1]liste reference'!$A$7:$D$904,2,0))</f>
        <v>Fontinalis squamosa</v>
      </c>
      <c r="E39" s="496" t="e">
        <f aca="false">IF(D39="",0,VLOOKUP(D39,D$22:D38,1,0))</f>
        <v>#N/A</v>
      </c>
      <c r="F39" s="501" t="n">
        <f aca="false">($B39*$B$7+$C39*$C$7)/100</f>
        <v>0.124000001698732</v>
      </c>
      <c r="G39" s="479" t="str">
        <f aca="false">IF(A39="","",IF(ISERROR(VLOOKUP($A39,'[1]liste reference'!$A$7:$P$904,13,0)),IF(ISERROR(VLOOKUP($A39,'[1]liste reference'!$B$7:$P$904,12,0)),"    -",VLOOKUP($A39,'[1]liste reference'!$B$7:$P$904,12,0)),VLOOKUP($A39,'[1]liste reference'!$A$7:$P$904,13,0)))</f>
        <v>BRm</v>
      </c>
      <c r="H39" s="480" t="n">
        <f aca="false">IF(A39="","x",IF(ISERROR(VLOOKUP($A39,'[1]liste reference'!$A$8:$P$904,14,0)),IF(ISERROR(VLOOKUP($A39,'[1]liste reference'!$B$8:$P$904,13,0)),"x",VLOOKUP($A39,'[1]liste reference'!$B$8:$P$904,13,0)),VLOOKUP($A39,'[1]liste reference'!$A$8:$P$904,14,0)))</f>
        <v>5</v>
      </c>
      <c r="I39" s="481" t="n">
        <f aca="false">IF(ISNUMBER(H39),IF(ISERROR(VLOOKUP($A39,'[1]liste reference'!$A$7:$P$904,3,0)),IF(ISERROR(VLOOKUP($A39,'[1]liste reference'!$B$7:$P$904,2,0)),"",VLOOKUP($A39,'[1]liste reference'!$B$7:$P$904,2,0)),VLOOKUP($A39,'[1]liste reference'!$A$7:$P$904,3,0)),"")</f>
        <v>16</v>
      </c>
      <c r="J39" s="481" t="n">
        <f aca="false">IF(ISNUMBER(H39),IF(ISERROR(VLOOKUP($A39,'[1]liste reference'!$A$7:$P$904,4,0)),IF(ISERROR(VLOOKUP($A39,'[1]liste reference'!$B$7:$P$904,3,0)),"",VLOOKUP($A39,'[1]liste reference'!$B$7:$P$904,3,0)),VLOOKUP($A39,'[1]liste reference'!$A$7:$P$904,4,0)),"")</f>
        <v>3</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Fontinalis squamosa</v>
      </c>
      <c r="L39" s="498"/>
      <c r="M39" s="498"/>
      <c r="N39" s="498"/>
      <c r="O39" s="484"/>
      <c r="P39" s="485" t="n">
        <f aca="false">IF($A39="NEWCOD",IF($AC39="","No",$AC39),IF(ISTEXT($E39),"DEJA SAISI !",IF($A39="","",IF(ISERROR(VLOOKUP($A39,'[1]liste reference'!A$1:S$1048576,19,FALSE())),IF(ISERROR(VLOOKUP($A39,'[1]liste reference'!B$1:S$1048576,19,FALSE())),"",VLOOKUP($A39,'[1]liste reference'!B$1:S$1048576,19,FALSE())),VLOOKUP($A39,'[1]liste reference'!A$1:S$1048576,19,FALSE())))))</f>
        <v>1312</v>
      </c>
      <c r="Q39" s="486" t="n">
        <f aca="false">IF(ISTEXT(H39),"",(B39*$B$7/100)+(C39*$C$7/100))</f>
        <v>0.124000001698732</v>
      </c>
      <c r="R39" s="487" t="n">
        <f aca="false">IF(OR(ISTEXT(H39),Q39=0),"",IF(Q39&lt;0.1,1,IF(Q39&lt;1,2,IF(Q39&lt;10,3,IF(Q39&lt;50,4,IF(Q39&gt;=50,5,""))))))</f>
        <v>2</v>
      </c>
      <c r="S39" s="487" t="n">
        <f aca="false">IF(ISERROR(R39*I39),0,R39*I39)</f>
        <v>32</v>
      </c>
      <c r="T39" s="487" t="n">
        <f aca="false">IF(ISERROR(R39*I39*J39),0,R39*I39*J39)</f>
        <v>96</v>
      </c>
      <c r="U39" s="499" t="n">
        <f aca="false">IF(ISERROR(R39*J39),0,R39*J39)</f>
        <v>6</v>
      </c>
      <c r="V39" s="488" t="str">
        <f aca="false">IF(AND(A39="",F39=0),"",IF(F39=0,"Il manque le(s) % de rec. !",""))</f>
        <v/>
      </c>
      <c r="W39" s="489"/>
      <c r="Y39" s="490" t="str">
        <f aca="false">IF(A39="new.cod","NEWCOD",IF(AND((Z39=""),ISTEXT(A39)),A39,IF(Z39="","",INDEX('[1]liste reference'!$A$8:$A$904,Z39))))</f>
        <v>FONSQU</v>
      </c>
      <c r="Z39" s="280" t="n">
        <f aca="false">IF(ISERROR(MATCH(A39,'[1]liste reference'!$A$8:$A$904,0)),IF(ISERROR(MATCH(A39,'[1]liste reference'!$B$8:$B$904,0)),"",(MATCH(A39,'[1]liste reference'!$B$8:$B$904,0))),(MATCH(A39,'[1]liste reference'!$A$8:$A$904,0)))</f>
        <v>214</v>
      </c>
      <c r="AA39" s="491"/>
      <c r="AB39" s="492"/>
      <c r="AC39" s="492"/>
      <c r="BB39" s="280" t="n">
        <f aca="false">IF(A39="","",1)</f>
        <v>1</v>
      </c>
    </row>
    <row r="40" customFormat="false" ht="12.75" hidden="false" customHeight="false" outlineLevel="0" collapsed="false">
      <c r="A40" s="493" t="s">
        <v>2000</v>
      </c>
      <c r="B40" s="494" t="n">
        <v>0.300000011920929</v>
      </c>
      <c r="C40" s="495" t="n">
        <v>0.400000005960465</v>
      </c>
      <c r="D40" s="477" t="str">
        <f aca="false">IF(ISERROR(VLOOKUP($A40,'[1]liste reference'!$A$7:$D$904,2,0)),IF(ISERROR(VLOOKUP($A40,'[1]liste reference'!$B$7:$D$904,1,0)),"",VLOOKUP($A40,'[1]liste reference'!$B$7:$D$904,1,0)),VLOOKUP($A40,'[1]liste reference'!$A$7:$D$904,2,0))</f>
        <v>Phalaris arundinacea</v>
      </c>
      <c r="E40" s="496" t="e">
        <f aca="false">IF(D40="",0,VLOOKUP(D40,D$22:D39,1,0))</f>
        <v>#N/A</v>
      </c>
      <c r="F40" s="501" t="n">
        <f aca="false">($B40*$B$7+$C40*$C$7)/100</f>
        <v>0.340000009536743</v>
      </c>
      <c r="G40" s="479" t="str">
        <f aca="false">IF(A40="","",IF(ISERROR(VLOOKUP($A40,'[1]liste reference'!$A$7:$P$904,13,0)),IF(ISERROR(VLOOKUP($A40,'[1]liste reference'!$B$7:$P$904,12,0)),"    -",VLOOKUP($A40,'[1]liste reference'!$B$7:$P$904,12,0)),VLOOKUP($A40,'[1]liste reference'!$A$7:$P$904,13,0)))</f>
        <v>PHe</v>
      </c>
      <c r="H40" s="480" t="n">
        <f aca="false">IF(A40="","x",IF(ISERROR(VLOOKUP($A40,'[1]liste reference'!$A$8:$P$904,14,0)),IF(ISERROR(VLOOKUP($A40,'[1]liste reference'!$B$8:$P$904,13,0)),"x",VLOOKUP($A40,'[1]liste reference'!$B$8:$P$904,13,0)),VLOOKUP($A40,'[1]liste reference'!$A$8:$P$904,14,0)))</f>
        <v>8</v>
      </c>
      <c r="I40" s="481" t="n">
        <f aca="false">IF(ISNUMBER(H40),IF(ISERROR(VLOOKUP($A40,'[1]liste reference'!$A$7:$P$904,3,0)),IF(ISERROR(VLOOKUP($A40,'[1]liste reference'!$B$7:$P$904,2,0)),"",VLOOKUP($A40,'[1]liste reference'!$B$7:$P$904,2,0)),VLOOKUP($A40,'[1]liste reference'!$A$7:$P$904,3,0)),"")</f>
        <v>10</v>
      </c>
      <c r="J40" s="481" t="n">
        <f aca="false">IF(ISNUMBER(H40),IF(ISERROR(VLOOKUP($A40,'[1]liste reference'!$A$7:$P$904,4,0)),IF(ISERROR(VLOOKUP($A40,'[1]liste reference'!$B$7:$P$904,3,0)),"",VLOOKUP($A40,'[1]liste reference'!$B$7:$P$904,3,0)),VLOOKUP($A40,'[1]liste reference'!$A$7:$P$904,4,0)),"")</f>
        <v>1</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Phalaris arundinacea</v>
      </c>
      <c r="L40" s="498"/>
      <c r="M40" s="498"/>
      <c r="N40" s="498"/>
      <c r="O40" s="484"/>
      <c r="P40" s="485" t="n">
        <f aca="false">IF($A40="NEWCOD",IF($AC40="","No",$AC40),IF(ISTEXT($E40),"DEJA SAISI !",IF($A40="","",IF(ISERROR(VLOOKUP($A40,'[1]liste reference'!A$1:S$1048576,19,FALSE())),IF(ISERROR(VLOOKUP($A40,'[1]liste reference'!B$1:S$1048576,19,FALSE())),"",VLOOKUP($A40,'[1]liste reference'!B$1:S$1048576,19,FALSE())),VLOOKUP($A40,'[1]liste reference'!A$1:S$1048576,19,FALSE())))))</f>
        <v>1577</v>
      </c>
      <c r="Q40" s="486" t="n">
        <f aca="false">IF(ISTEXT(H40),"",(B40*$B$7/100)+(C40*$C$7/100))</f>
        <v>0.340000009536743</v>
      </c>
      <c r="R40" s="487" t="n">
        <f aca="false">IF(OR(ISTEXT(H40),Q40=0),"",IF(Q40&lt;0.1,1,IF(Q40&lt;1,2,IF(Q40&lt;10,3,IF(Q40&lt;50,4,IF(Q40&gt;=50,5,""))))))</f>
        <v>2</v>
      </c>
      <c r="S40" s="487" t="n">
        <f aca="false">IF(ISERROR(R40*I40),0,R40*I40)</f>
        <v>20</v>
      </c>
      <c r="T40" s="487" t="n">
        <f aca="false">IF(ISERROR(R40*I40*J40),0,R40*I40*J40)</f>
        <v>20</v>
      </c>
      <c r="U40" s="499" t="n">
        <f aca="false">IF(ISERROR(R40*J40),0,R40*J40)</f>
        <v>2</v>
      </c>
      <c r="V40" s="488" t="str">
        <f aca="false">IF(AND(A40="",F40=0),"",IF(F40=0,"Il manque le(s) % de rec. !",""))</f>
        <v/>
      </c>
      <c r="W40" s="489"/>
      <c r="Y40" s="490" t="str">
        <f aca="false">IF(A40="new.cod","NEWCOD",IF(AND((Z40=""),ISTEXT(A40)),A40,IF(Z40="","",INDEX('[1]liste reference'!$A$8:$A$904,Z40))))</f>
        <v>PHAARU</v>
      </c>
      <c r="Z40" s="280" t="n">
        <f aca="false">IF(ISERROR(MATCH(A40,'[1]liste reference'!$A$8:$A$904,0)),IF(ISERROR(MATCH(A40,'[1]liste reference'!$B$8:$B$904,0)),"",(MATCH(A40,'[1]liste reference'!$B$8:$B$904,0))),(MATCH(A40,'[1]liste reference'!$A$8:$A$904,0)))</f>
        <v>634</v>
      </c>
      <c r="AA40" s="491"/>
      <c r="AB40" s="492"/>
      <c r="AC40" s="492"/>
      <c r="BB40" s="280" t="n">
        <f aca="false">IF(A40="","",1)</f>
        <v>1</v>
      </c>
    </row>
    <row r="41" customFormat="false" ht="12.75" hidden="false" customHeight="false" outlineLevel="0" collapsed="false">
      <c r="A41" s="493" t="s">
        <v>1054</v>
      </c>
      <c r="B41" s="494" t="n">
        <v>0.600000023841858</v>
      </c>
      <c r="C41" s="495" t="n">
        <v>0.00999999977648258</v>
      </c>
      <c r="D41" s="477" t="str">
        <f aca="false">IF(ISERROR(VLOOKUP($A41,'[1]liste reference'!$A$7:$D$904,2,0)),IF(ISERROR(VLOOKUP($A41,'[1]liste reference'!$B$7:$D$904,1,0)),"",VLOOKUP($A41,'[1]liste reference'!$B$7:$D$904,1,0)),VLOOKUP($A41,'[1]liste reference'!$A$7:$D$904,2,0))</f>
        <v>Rhynchostegium riparioides</v>
      </c>
      <c r="E41" s="496" t="e">
        <f aca="false">IF(D41="",0,VLOOKUP(D41,D$22:D40,1,0))</f>
        <v>#N/A</v>
      </c>
      <c r="F41" s="501" t="n">
        <f aca="false">($B41*$B$7+$C41*$C$7)/100</f>
        <v>0.364000014215708</v>
      </c>
      <c r="G41" s="479" t="str">
        <f aca="false">IF(A41="","",IF(ISERROR(VLOOKUP($A41,'[1]liste reference'!$A$7:$P$904,13,0)),IF(ISERROR(VLOOKUP($A41,'[1]liste reference'!$B$7:$P$904,12,0)),"    -",VLOOKUP($A41,'[1]liste reference'!$B$7:$P$904,12,0)),VLOOKUP($A41,'[1]liste reference'!$A$7:$P$904,13,0)))</f>
        <v>BRm</v>
      </c>
      <c r="H41" s="480" t="n">
        <f aca="false">IF(A41="","x",IF(ISERROR(VLOOKUP($A41,'[1]liste reference'!$A$8:$P$904,14,0)),IF(ISERROR(VLOOKUP($A41,'[1]liste reference'!$B$8:$P$904,13,0)),"x",VLOOKUP($A41,'[1]liste reference'!$B$8:$P$904,13,0)),VLOOKUP($A41,'[1]liste reference'!$A$8:$P$904,14,0)))</f>
        <v>5</v>
      </c>
      <c r="I41" s="481" t="n">
        <f aca="false">IF(ISNUMBER(H41),IF(ISERROR(VLOOKUP($A41,'[1]liste reference'!$A$7:$P$904,3,0)),IF(ISERROR(VLOOKUP($A41,'[1]liste reference'!$B$7:$P$904,2,0)),"",VLOOKUP($A41,'[1]liste reference'!$B$7:$P$904,2,0)),VLOOKUP($A41,'[1]liste reference'!$A$7:$P$904,3,0)),"")</f>
        <v>12</v>
      </c>
      <c r="J41" s="481" t="n">
        <f aca="false">IF(ISNUMBER(H41),IF(ISERROR(VLOOKUP($A41,'[1]liste reference'!$A$7:$P$904,4,0)),IF(ISERROR(VLOOKUP($A41,'[1]liste reference'!$B$7:$P$904,3,0)),"",VLOOKUP($A41,'[1]liste reference'!$B$7:$P$904,3,0)),VLOOKUP($A41,'[1]liste reference'!$A$7:$P$904,4,0)),"")</f>
        <v>1</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Rhynchostegium riparioides</v>
      </c>
      <c r="L41" s="498"/>
      <c r="M41" s="498"/>
      <c r="N41" s="498"/>
      <c r="O41" s="484"/>
      <c r="P41" s="485" t="n">
        <f aca="false">IF($A41="NEWCOD",IF($AC41="","No",$AC41),IF(ISTEXT($E41),"DEJA SAISI !",IF($A41="","",IF(ISERROR(VLOOKUP($A41,'[1]liste reference'!A$1:S$1048576,19,FALSE())),IF(ISERROR(VLOOKUP($A41,'[1]liste reference'!B$1:S$1048576,19,FALSE())),"",VLOOKUP($A41,'[1]liste reference'!B$1:S$1048576,19,FALSE())),VLOOKUP($A41,'[1]liste reference'!A$1:S$1048576,19,FALSE())))))</f>
        <v>1268</v>
      </c>
      <c r="Q41" s="486" t="n">
        <f aca="false">IF(ISTEXT(H41),"",(B41*$B$7/100)+(C41*$C$7/100))</f>
        <v>0.364000014215708</v>
      </c>
      <c r="R41" s="487" t="n">
        <f aca="false">IF(OR(ISTEXT(H41),Q41=0),"",IF(Q41&lt;0.1,1,IF(Q41&lt;1,2,IF(Q41&lt;10,3,IF(Q41&lt;50,4,IF(Q41&gt;=50,5,""))))))</f>
        <v>2</v>
      </c>
      <c r="S41" s="487" t="n">
        <f aca="false">IF(ISERROR(R41*I41),0,R41*I41)</f>
        <v>24</v>
      </c>
      <c r="T41" s="487" t="n">
        <f aca="false">IF(ISERROR(R41*I41*J41),0,R41*I41*J41)</f>
        <v>24</v>
      </c>
      <c r="U41" s="499" t="n">
        <f aca="false">IF(ISERROR(R41*J41),0,R41*J41)</f>
        <v>2</v>
      </c>
      <c r="V41" s="488" t="str">
        <f aca="false">IF(AND(A41="",F41=0),"",IF(F41=0,"Il manque le(s) % de rec. !",""))</f>
        <v/>
      </c>
      <c r="W41" s="489"/>
      <c r="Y41" s="490" t="str">
        <f aca="false">IF(A41="new.cod","NEWCOD",IF(AND((Z41=""),ISTEXT(A41)),A41,IF(Z41="","",INDEX('[1]liste reference'!$A$8:$A$904,Z41))))</f>
        <v>RHYRIP</v>
      </c>
      <c r="Z41" s="280" t="n">
        <f aca="false">IF(ISERROR(MATCH(A41,'[1]liste reference'!$A$8:$A$904,0)),IF(ISERROR(MATCH(A41,'[1]liste reference'!$B$8:$B$904,0)),"",(MATCH(A41,'[1]liste reference'!$B$8:$B$904,0))),(MATCH(A41,'[1]liste reference'!$A$8:$A$904,0)))</f>
        <v>252</v>
      </c>
      <c r="AA41" s="491"/>
      <c r="AB41" s="492"/>
      <c r="AC41" s="492"/>
      <c r="BB41" s="280" t="n">
        <f aca="false">IF(A41="","",1)</f>
        <v>1</v>
      </c>
    </row>
    <row r="42" customFormat="false" ht="12.75" hidden="false" customHeight="false" outlineLevel="0" collapsed="false">
      <c r="A42" s="493"/>
      <c r="B42" s="494"/>
      <c r="C42" s="495"/>
      <c r="D42" s="477" t="str">
        <f aca="false">IF(ISERROR(VLOOKUP($A42,'[1]liste reference'!$A$7:$D$904,2,0)),IF(ISERROR(VLOOKUP($A42,'[1]liste reference'!$B$7:$D$904,1,0)),"",VLOOKUP($A42,'[1]liste reference'!$B$7:$D$904,1,0)),VLOOKUP($A42,'[1]liste reference'!$A$7:$D$904,2,0))</f>
        <v/>
      </c>
      <c r="E42" s="496" t="n">
        <f aca="false">IF(D42="",0,VLOOKUP(D42,D$22:D41,1,0))</f>
        <v>0</v>
      </c>
      <c r="F42" s="501" t="n">
        <f aca="false">($B42*$B$7+$C42*$C$7)/100</f>
        <v>0</v>
      </c>
      <c r="G42" s="479" t="str">
        <f aca="false">IF(A42="","",IF(ISERROR(VLOOKUP($A42,'[1]liste reference'!$A$7:$P$904,13,0)),IF(ISERROR(VLOOKUP($A42,'[1]liste reference'!$B$7:$P$904,12,0)),"    -",VLOOKUP($A42,'[1]liste reference'!$B$7:$P$904,12,0)),VLOOKUP($A42,'[1]liste reference'!$A$7:$P$904,13,0)))</f>
        <v/>
      </c>
      <c r="H42" s="480" t="str">
        <f aca="false">IF(A42="","x",IF(ISERROR(VLOOKUP($A42,'[1]liste reference'!$A$8:$P$904,14,0)),IF(ISERROR(VLOOKUP($A42,'[1]liste reference'!$B$8:$P$904,13,0)),"x",VLOOKUP($A42,'[1]liste reference'!$B$8:$P$904,13,0)),VLOOKUP($A42,'[1]liste reference'!$A$8:$P$904,14,0)))</f>
        <v>x</v>
      </c>
      <c r="I42" s="481" t="str">
        <f aca="false">IF(ISNUMBER(H42),IF(ISERROR(VLOOKUP($A42,'[1]liste reference'!$A$7:$P$904,3,0)),IF(ISERROR(VLOOKUP($A42,'[1]liste reference'!$B$7:$P$904,2,0)),"",VLOOKUP($A42,'[1]liste reference'!$B$7:$P$904,2,0)),VLOOKUP($A42,'[1]liste reference'!$A$7:$P$904,3,0)),"")</f>
        <v/>
      </c>
      <c r="J42" s="481" t="str">
        <f aca="false">IF(ISNUMBER(H42),IF(ISERROR(VLOOKUP($A42,'[1]liste reference'!$A$7:$P$904,4,0)),IF(ISERROR(VLOOKUP($A42,'[1]liste reference'!$B$7:$P$904,3,0)),"",VLOOKUP($A42,'[1]liste reference'!$B$7:$P$904,3,0)),VLOOKUP($A42,'[1]liste reference'!$A$7:$P$904,4,0)),"")</f>
        <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498"/>
      <c r="M42" s="498"/>
      <c r="N42" s="498"/>
      <c r="O42" s="484"/>
      <c r="P42" s="485" t="str">
        <f aca="false">IF($A42="NEWCOD",IF($AC42="","No",$AC42),IF(ISTEXT($E42),"DEJA SAISI !",IF($A42="","",IF(ISERROR(VLOOKUP($A42,'[1]liste reference'!A$1:S$1048576,19,FALSE())),IF(ISERROR(VLOOKUP($A42,'[1]liste reference'!B$1:S$1048576,19,FALSE())),"",VLOOKUP($A42,'[1]liste reference'!B$1:S$1048576,19,FALSE())),VLOOKUP($A42,'[1]liste reference'!A$1:S$1048576,19,FALSE())))))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IF(A42="new.cod","NEWCOD",IF(AND((Z42=""),ISTEXT(A42)),A42,IF(Z42="","",INDEX('[1]liste reference'!$A$8:$A$904,Z42))))</f>
        <v/>
      </c>
      <c r="Z42" s="280" t="str">
        <f aca="false">IF(ISERROR(MATCH(A42,'[1]liste reference'!$A$8:$A$904,0)),IF(ISERROR(MATCH(A42,'[1]liste reference'!$B$8:$B$904,0)),"",(MATCH(A42,'[1]liste reference'!$B$8:$B$904,0))),(MATCH(A42,'[1]liste reference'!$A$8:$A$904,0)))</f>
        <v/>
      </c>
      <c r="AA42" s="491"/>
      <c r="AB42" s="492"/>
      <c r="AC42" s="492"/>
      <c r="BB42" s="280" t="str">
        <f aca="false">IF(A42="","",1)</f>
        <v/>
      </c>
    </row>
    <row r="43" customFormat="false" ht="12.75" hidden="false" customHeight="false" outlineLevel="0" collapsed="false">
      <c r="A43" s="493"/>
      <c r="B43" s="494"/>
      <c r="C43" s="495"/>
      <c r="D43" s="477" t="str">
        <f aca="false">IF(ISERROR(VLOOKUP($A43,'[1]liste reference'!$A$7:$D$904,2,0)),IF(ISERROR(VLOOKUP($A43,'[1]liste reference'!$B$7:$D$904,1,0)),"",VLOOKUP($A43,'[1]liste reference'!$B$7:$D$904,1,0)),VLOOKUP($A43,'[1]liste reference'!$A$7:$D$904,2,0))</f>
        <v/>
      </c>
      <c r="E43" s="496" t="n">
        <f aca="false">IF(D43="",0,VLOOKUP(D43,D$22:D42,1,0))</f>
        <v>0</v>
      </c>
      <c r="F43" s="501" t="n">
        <f aca="false">($B43*$B$7+$C43*$C$7)/100</f>
        <v>0</v>
      </c>
      <c r="G43" s="479" t="str">
        <f aca="false">IF(A43="","",IF(ISERROR(VLOOKUP($A43,'[1]liste reference'!$A$7:$P$904,13,0)),IF(ISERROR(VLOOKUP($A43,'[1]liste reference'!$B$7:$P$904,12,0)),"    -",VLOOKUP($A43,'[1]liste reference'!$B$7:$P$904,12,0)),VLOOKUP($A43,'[1]liste reference'!$A$7:$P$904,13,0)))</f>
        <v/>
      </c>
      <c r="H43" s="480" t="str">
        <f aca="false">IF(A43="","x",IF(ISERROR(VLOOKUP($A43,'[1]liste reference'!$A$8:$P$904,14,0)),IF(ISERROR(VLOOKUP($A43,'[1]liste reference'!$B$8:$P$904,13,0)),"x",VLOOKUP($A43,'[1]liste reference'!$B$8:$P$904,13,0)),VLOOKUP($A43,'[1]liste reference'!$A$8:$P$904,14,0)))</f>
        <v>x</v>
      </c>
      <c r="I43" s="481" t="str">
        <f aca="false">IF(ISNUMBER(H43),IF(ISERROR(VLOOKUP($A43,'[1]liste reference'!$A$7:$P$904,3,0)),IF(ISERROR(VLOOKUP($A43,'[1]liste reference'!$B$7:$P$904,2,0)),"",VLOOKUP($A43,'[1]liste reference'!$B$7:$P$904,2,0)),VLOOKUP($A43,'[1]liste reference'!$A$7:$P$904,3,0)),"")</f>
        <v/>
      </c>
      <c r="J43" s="481" t="str">
        <f aca="false">IF(ISNUMBER(H43),IF(ISERROR(VLOOKUP($A43,'[1]liste reference'!$A$7:$P$904,4,0)),IF(ISERROR(VLOOKUP($A43,'[1]liste reference'!$B$7:$P$904,3,0)),"",VLOOKUP($A43,'[1]liste reference'!$B$7:$P$904,3,0)),VLOOKUP($A43,'[1]liste reference'!$A$7:$P$904,4,0)),"")</f>
        <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498"/>
      <c r="M43" s="498"/>
      <c r="N43" s="498"/>
      <c r="O43" s="484"/>
      <c r="P43" s="485" t="str">
        <f aca="false">IF($A43="NEWCOD",IF($AC43="","No",$AC43),IF(ISTEXT($E43),"DEJA SAISI !",IF($A43="","",IF(ISERROR(VLOOKUP($A43,'[1]liste reference'!A$1:S$1048576,19,FALSE())),IF(ISERROR(VLOOKUP($A43,'[1]liste reference'!B$1:S$1048576,19,FALSE())),"",VLOOKUP($A43,'[1]liste reference'!B$1:S$1048576,19,FALSE())),VLOOKUP($A43,'[1]liste reference'!A$1:S$1048576,19,FALSE())))))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IF(A43="new.cod","NEWCOD",IF(AND((Z43=""),ISTEXT(A43)),A43,IF(Z43="","",INDEX('[1]liste reference'!$A$8:$A$904,Z43))))</f>
        <v/>
      </c>
      <c r="Z43" s="280" t="str">
        <f aca="false">IF(ISERROR(MATCH(A43,'[1]liste reference'!$A$8:$A$904,0)),IF(ISERROR(MATCH(A43,'[1]liste reference'!$B$8:$B$904,0)),"",(MATCH(A43,'[1]liste reference'!$B$8:$B$904,0))),(MATCH(A43,'[1]liste reference'!$A$8:$A$904,0)))</f>
        <v/>
      </c>
      <c r="AA43" s="491"/>
      <c r="AB43" s="492"/>
      <c r="AC43" s="492"/>
      <c r="BB43" s="280" t="str">
        <f aca="false">IF(A43="","",1)</f>
        <v/>
      </c>
    </row>
    <row r="44" customFormat="false" ht="12.75" hidden="false" customHeight="false" outlineLevel="0" collapsed="false">
      <c r="A44" s="493"/>
      <c r="B44" s="494"/>
      <c r="C44" s="495"/>
      <c r="D44" s="477" t="str">
        <f aca="false">IF(ISERROR(VLOOKUP($A44,'[1]liste reference'!$A$7:$D$904,2,0)),IF(ISERROR(VLOOKUP($A44,'[1]liste reference'!$B$7:$D$904,1,0)),"",VLOOKUP($A44,'[1]liste reference'!$B$7:$D$904,1,0)),VLOOKUP($A44,'[1]liste reference'!$A$7:$D$904,2,0))</f>
        <v/>
      </c>
      <c r="E44" s="496" t="n">
        <f aca="false">IF(D44="",0,VLOOKUP(D44,D$22:D43,1,0))</f>
        <v>0</v>
      </c>
      <c r="F44" s="501" t="n">
        <f aca="false">($B44*$B$7+$C44*$C$7)/100</f>
        <v>0</v>
      </c>
      <c r="G44" s="479" t="str">
        <f aca="false">IF(A44="","",IF(ISERROR(VLOOKUP($A44,'[1]liste reference'!$A$7:$P$904,13,0)),IF(ISERROR(VLOOKUP($A44,'[1]liste reference'!$B$7:$P$904,12,0)),"    -",VLOOKUP($A44,'[1]liste reference'!$B$7:$P$904,12,0)),VLOOKUP($A44,'[1]liste reference'!$A$7:$P$904,13,0)))</f>
        <v/>
      </c>
      <c r="H44" s="480" t="str">
        <f aca="false">IF(A44="","x",IF(ISERROR(VLOOKUP($A44,'[1]liste reference'!$A$8:$P$904,14,0)),IF(ISERROR(VLOOKUP($A44,'[1]liste reference'!$B$8:$P$904,13,0)),"x",VLOOKUP($A44,'[1]liste reference'!$B$8:$P$904,13,0)),VLOOKUP($A44,'[1]liste reference'!$A$8:$P$904,14,0)))</f>
        <v>x</v>
      </c>
      <c r="I44" s="481" t="str">
        <f aca="false">IF(ISNUMBER(H44),IF(ISERROR(VLOOKUP($A44,'[1]liste reference'!$A$7:$P$904,3,0)),IF(ISERROR(VLOOKUP($A44,'[1]liste reference'!$B$7:$P$904,2,0)),"",VLOOKUP($A44,'[1]liste reference'!$B$7:$P$904,2,0)),VLOOKUP($A44,'[1]liste reference'!$A$7:$P$904,3,0)),"")</f>
        <v/>
      </c>
      <c r="J44" s="481" t="str">
        <f aca="false">IF(ISNUMBER(H44),IF(ISERROR(VLOOKUP($A44,'[1]liste reference'!$A$7:$P$904,4,0)),IF(ISERROR(VLOOKUP($A44,'[1]liste reference'!$B$7:$P$904,3,0)),"",VLOOKUP($A44,'[1]liste reference'!$B$7:$P$904,3,0)),VLOOKUP($A44,'[1]liste reference'!$A$7:$P$904,4,0)),"")</f>
        <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498"/>
      <c r="M44" s="498"/>
      <c r="N44" s="498"/>
      <c r="O44" s="484"/>
      <c r="P44" s="485" t="str">
        <f aca="false">IF($A44="NEWCOD",IF($AC44="","No",$AC44),IF(ISTEXT($E44),"DEJA SAISI !",IF($A44="","",IF(ISERROR(VLOOKUP($A44,'[1]liste reference'!A$1:S$1048576,19,FALSE())),IF(ISERROR(VLOOKUP($A44,'[1]liste reference'!B$1:S$1048576,19,FALSE())),"",VLOOKUP($A44,'[1]liste reference'!B$1:S$1048576,19,FALSE())),VLOOKUP($A44,'[1]liste reference'!A$1:S$1048576,19,FALSE())))))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IF(A44="new.cod","NEWCOD",IF(AND((Z44=""),ISTEXT(A44)),A44,IF(Z44="","",INDEX('[1]liste reference'!$A$8:$A$904,Z44))))</f>
        <v/>
      </c>
      <c r="Z44" s="280" t="str">
        <f aca="false">IF(ISERROR(MATCH(A44,'[1]liste reference'!$A$8:$A$904,0)),IF(ISERROR(MATCH(A44,'[1]liste reference'!$B$8:$B$904,0)),"",(MATCH(A44,'[1]liste reference'!$B$8:$B$904,0))),(MATCH(A44,'[1]liste reference'!$A$8:$A$904,0)))</f>
        <v/>
      </c>
      <c r="AA44" s="491"/>
      <c r="AB44" s="492"/>
      <c r="AC44" s="492"/>
      <c r="BB44" s="280" t="str">
        <f aca="false">IF(A44="","",1)</f>
        <v/>
      </c>
    </row>
    <row r="45" customFormat="false" ht="12.75" hidden="false" customHeight="false" outlineLevel="0" collapsed="false">
      <c r="A45" s="493"/>
      <c r="B45" s="494"/>
      <c r="C45" s="495"/>
      <c r="D45" s="477" t="str">
        <f aca="false">IF(ISERROR(VLOOKUP($A45,'[1]liste reference'!$A$7:$D$904,2,0)),IF(ISERROR(VLOOKUP($A45,'[1]liste reference'!$B$7:$D$904,1,0)),"",VLOOKUP($A45,'[1]liste reference'!$B$7:$D$904,1,0)),VLOOKUP($A45,'[1]liste reference'!$A$7:$D$904,2,0))</f>
        <v/>
      </c>
      <c r="E45" s="496" t="n">
        <f aca="false">IF(D45="",0,VLOOKUP(D45,D$22:D44,1,0))</f>
        <v>0</v>
      </c>
      <c r="F45" s="501" t="n">
        <f aca="false">($B45*$B$7+$C45*$C$7)/100</f>
        <v>0</v>
      </c>
      <c r="G45" s="479" t="str">
        <f aca="false">IF(A45="","",IF(ISERROR(VLOOKUP($A45,'[1]liste reference'!$A$7:$P$904,13,0)),IF(ISERROR(VLOOKUP($A45,'[1]liste reference'!$B$7:$P$904,12,0)),"    -",VLOOKUP($A45,'[1]liste reference'!$B$7:$P$904,12,0)),VLOOKUP($A45,'[1]liste reference'!$A$7:$P$904,13,0)))</f>
        <v/>
      </c>
      <c r="H45" s="480" t="str">
        <f aca="false">IF(A45="","x",IF(ISERROR(VLOOKUP($A45,'[1]liste reference'!$A$8:$P$904,14,0)),IF(ISERROR(VLOOKUP($A45,'[1]liste reference'!$B$8:$P$904,13,0)),"x",VLOOKUP($A45,'[1]liste reference'!$B$8:$P$904,13,0)),VLOOKUP($A45,'[1]liste reference'!$A$8:$P$904,14,0)))</f>
        <v>x</v>
      </c>
      <c r="I45" s="481" t="str">
        <f aca="false">IF(ISNUMBER(H45),IF(ISERROR(VLOOKUP($A45,'[1]liste reference'!$A$7:$P$904,3,0)),IF(ISERROR(VLOOKUP($A45,'[1]liste reference'!$B$7:$P$904,2,0)),"",VLOOKUP($A45,'[1]liste reference'!$B$7:$P$904,2,0)),VLOOKUP($A45,'[1]liste reference'!$A$7:$P$904,3,0)),"")</f>
        <v/>
      </c>
      <c r="J45" s="481" t="str">
        <f aca="false">IF(ISNUMBER(H45),IF(ISERROR(VLOOKUP($A45,'[1]liste reference'!$A$7:$P$904,4,0)),IF(ISERROR(VLOOKUP($A45,'[1]liste reference'!$B$7:$P$904,3,0)),"",VLOOKUP($A45,'[1]liste reference'!$B$7:$P$904,3,0)),VLOOKUP($A45,'[1]liste reference'!$A$7:$P$904,4,0)),"")</f>
        <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498"/>
      <c r="M45" s="498"/>
      <c r="N45" s="498"/>
      <c r="O45" s="484"/>
      <c r="P45" s="485" t="str">
        <f aca="false">IF($A45="NEWCOD",IF($AC45="","No",$AC45),IF(ISTEXT($E45),"DEJA SAISI !",IF($A45="","",IF(ISERROR(VLOOKUP($A45,'[1]liste reference'!A$1:S$1048576,19,FALSE())),IF(ISERROR(VLOOKUP($A45,'[1]liste reference'!B$1:S$1048576,19,FALSE())),"",VLOOKUP($A45,'[1]liste reference'!B$1:S$1048576,19,FALSE())),VLOOKUP($A45,'[1]liste reference'!A$1:S$1048576,19,FALSE())))))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IF(A45="new.cod","NEWCOD",IF(AND((Z45=""),ISTEXT(A45)),A45,IF(Z45="","",INDEX('[1]liste reference'!$A$8:$A$904,Z45))))</f>
        <v/>
      </c>
      <c r="Z45" s="280" t="str">
        <f aca="false">IF(ISERROR(MATCH(A45,'[1]liste reference'!$A$8:$A$904,0)),IF(ISERROR(MATCH(A45,'[1]liste reference'!$B$8:$B$904,0)),"",(MATCH(A45,'[1]liste reference'!$B$8:$B$904,0))),(MATCH(A45,'[1]liste reference'!$A$8:$A$904,0)))</f>
        <v/>
      </c>
      <c r="AA45" s="491"/>
      <c r="AB45" s="492"/>
      <c r="AC45" s="492"/>
      <c r="BB45" s="280" t="str">
        <f aca="false">IF(A45="","",1)</f>
        <v/>
      </c>
    </row>
    <row r="46" customFormat="false" ht="12.75" hidden="false" customHeight="false" outlineLevel="0" collapsed="false">
      <c r="A46" s="493"/>
      <c r="B46" s="494"/>
      <c r="C46" s="495"/>
      <c r="D46" s="477" t="str">
        <f aca="false">IF(ISERROR(VLOOKUP($A46,'[1]liste reference'!$A$7:$D$904,2,0)),IF(ISERROR(VLOOKUP($A46,'[1]liste reference'!$B$7:$D$904,1,0)),"",VLOOKUP($A46,'[1]liste reference'!$B$7:$D$904,1,0)),VLOOKUP($A46,'[1]liste reference'!$A$7:$D$904,2,0))</f>
        <v/>
      </c>
      <c r="E46" s="496" t="n">
        <f aca="false">IF(D46="",0,VLOOKUP(D46,D$22:D39,1,0))</f>
        <v>0</v>
      </c>
      <c r="F46" s="501" t="n">
        <f aca="false">($B46*$B$7+$C46*$C$7)/100</f>
        <v>0</v>
      </c>
      <c r="G46" s="479" t="str">
        <f aca="false">IF(A46="","",IF(ISERROR(VLOOKUP($A46,'[1]liste reference'!$A$7:$P$904,13,0)),IF(ISERROR(VLOOKUP($A46,'[1]liste reference'!$B$7:$P$904,12,0)),"    -",VLOOKUP($A46,'[1]liste reference'!$B$7:$P$904,12,0)),VLOOKUP($A46,'[1]liste reference'!$A$7:$P$904,13,0)))</f>
        <v/>
      </c>
      <c r="H46" s="480" t="str">
        <f aca="false">IF(A46="","x",IF(ISERROR(VLOOKUP($A46,'[1]liste reference'!$A$8:$P$904,14,0)),IF(ISERROR(VLOOKUP($A46,'[1]liste reference'!$B$8:$P$904,13,0)),"x",VLOOKUP($A46,'[1]liste reference'!$B$8:$P$904,13,0)),VLOOKUP($A46,'[1]liste reference'!$A$8:$P$904,14,0)))</f>
        <v>x</v>
      </c>
      <c r="I46" s="481" t="str">
        <f aca="false">IF(ISNUMBER(H46),IF(ISERROR(VLOOKUP($A46,'[1]liste reference'!$A$7:$P$904,3,0)),IF(ISERROR(VLOOKUP($A46,'[1]liste reference'!$B$7:$P$904,2,0)),"",VLOOKUP($A46,'[1]liste reference'!$B$7:$P$904,2,0)),VLOOKUP($A46,'[1]liste reference'!$A$7:$P$904,3,0)),"")</f>
        <v/>
      </c>
      <c r="J46" s="481" t="str">
        <f aca="false">IF(ISNUMBER(H46),IF(ISERROR(VLOOKUP($A46,'[1]liste reference'!$A$7:$P$904,4,0)),IF(ISERROR(VLOOKUP($A46,'[1]liste reference'!$B$7:$P$904,3,0)),"",VLOOKUP($A46,'[1]liste reference'!$B$7:$P$904,3,0)),VLOOKUP($A46,'[1]liste reference'!$A$7:$P$904,4,0)),"")</f>
        <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498"/>
      <c r="M46" s="498"/>
      <c r="N46" s="498"/>
      <c r="O46" s="484"/>
      <c r="P46" s="485" t="str">
        <f aca="false">IF($A46="NEWCOD",IF($AC46="","No",$AC46),IF(ISTEXT($E46),"DEJA SAISI !",IF($A46="","",IF(ISERROR(VLOOKUP($A46,'[1]liste reference'!A$1:S$1048576,19,FALSE())),IF(ISERROR(VLOOKUP($A46,'[1]liste reference'!B$1:S$1048576,19,FALSE())),"",VLOOKUP($A46,'[1]liste reference'!B$1:S$1048576,19,FALSE())),VLOOKUP($A46,'[1]liste reference'!A$1:S$1048576,19,FALSE())))))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IF(A46="new.cod","NEWCOD",IF(AND((Z46=""),ISTEXT(A46)),A46,IF(Z46="","",INDEX('[1]liste reference'!$A$8:$A$904,Z46))))</f>
        <v/>
      </c>
      <c r="Z46" s="280" t="str">
        <f aca="false">IF(ISERROR(MATCH(A46,'[1]liste reference'!$A$8:$A$904,0)),IF(ISERROR(MATCH(A46,'[1]liste reference'!$B$8:$B$904,0)),"",(MATCH(A46,'[1]liste reference'!$B$8:$B$904,0))),(MATCH(A46,'[1]liste reference'!$A$8:$A$904,0)))</f>
        <v/>
      </c>
      <c r="AA46" s="491"/>
      <c r="AB46" s="492"/>
      <c r="AC46" s="492"/>
      <c r="BB46" s="280" t="str">
        <f aca="false">IF(A46="","",1)</f>
        <v/>
      </c>
    </row>
    <row r="47" customFormat="false" ht="12.75" hidden="false" customHeight="false" outlineLevel="0" collapsed="false">
      <c r="A47" s="493"/>
      <c r="B47" s="494"/>
      <c r="C47" s="495"/>
      <c r="D47" s="477" t="str">
        <f aca="false">IF(ISERROR(VLOOKUP($A47,'[1]liste reference'!$A$7:$D$904,2,0)),IF(ISERROR(VLOOKUP($A47,'[1]liste reference'!$B$7:$D$904,1,0)),"",VLOOKUP($A47,'[1]liste reference'!$B$7:$D$904,1,0)),VLOOKUP($A47,'[1]liste reference'!$A$7:$D$904,2,0))</f>
        <v/>
      </c>
      <c r="E47" s="496" t="n">
        <f aca="false">IF(D47="",0,VLOOKUP(D47,D$22:D39,1,0))</f>
        <v>0</v>
      </c>
      <c r="F47" s="501" t="n">
        <f aca="false">($B47*$B$7+$C47*$C$7)/100</f>
        <v>0</v>
      </c>
      <c r="G47" s="479" t="str">
        <f aca="false">IF(A47="","",IF(ISERROR(VLOOKUP($A47,'[1]liste reference'!$A$7:$P$904,13,0)),IF(ISERROR(VLOOKUP($A47,'[1]liste reference'!$B$7:$P$904,12,0)),"    -",VLOOKUP($A47,'[1]liste reference'!$B$7:$P$904,12,0)),VLOOKUP($A47,'[1]liste reference'!$A$7:$P$904,13,0)))</f>
        <v/>
      </c>
      <c r="H47" s="480" t="str">
        <f aca="false">IF(A47="","x",IF(ISERROR(VLOOKUP($A47,'[1]liste reference'!$A$8:$P$904,14,0)),IF(ISERROR(VLOOKUP($A47,'[1]liste reference'!$B$8:$P$904,13,0)),"x",VLOOKUP($A47,'[1]liste reference'!$B$8:$P$904,13,0)),VLOOKUP($A47,'[1]liste reference'!$A$8:$P$904,14,0)))</f>
        <v>x</v>
      </c>
      <c r="I47" s="481" t="str">
        <f aca="false">IF(ISNUMBER(H47),IF(ISERROR(VLOOKUP($A47,'[1]liste reference'!$A$7:$P$904,3,0)),IF(ISERROR(VLOOKUP($A47,'[1]liste reference'!$B$7:$P$904,2,0)),"",VLOOKUP($A47,'[1]liste reference'!$B$7:$P$904,2,0)),VLOOKUP($A47,'[1]liste reference'!$A$7:$P$904,3,0)),"")</f>
        <v/>
      </c>
      <c r="J47" s="481" t="str">
        <f aca="false">IF(ISNUMBER(H47),IF(ISERROR(VLOOKUP($A47,'[1]liste reference'!$A$7:$P$904,4,0)),IF(ISERROR(VLOOKUP($A47,'[1]liste reference'!$B$7:$P$904,3,0)),"",VLOOKUP($A47,'[1]liste reference'!$B$7:$P$904,3,0)),VLOOKUP($A47,'[1]liste reference'!$A$7:$P$904,4,0)),"")</f>
        <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498"/>
      <c r="M47" s="498"/>
      <c r="N47" s="498"/>
      <c r="O47" s="484"/>
      <c r="P47" s="485" t="str">
        <f aca="false">IF($A47="NEWCOD",IF($AC47="","No",$AC47),IF(ISTEXT($E47),"DEJA SAISI !",IF($A47="","",IF(ISERROR(VLOOKUP($A47,'[1]liste reference'!A$1:S$1048576,19,FALSE())),IF(ISERROR(VLOOKUP($A47,'[1]liste reference'!B$1:S$1048576,19,FALSE())),"",VLOOKUP($A47,'[1]liste reference'!B$1:S$1048576,19,FALSE())),VLOOKUP($A47,'[1]liste reference'!A$1:S$1048576,19,FALSE())))))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IF(A47="new.cod","NEWCOD",IF(AND((Z47=""),ISTEXT(A47)),A47,IF(Z47="","",INDEX('[1]liste reference'!$A$8:$A$904,Z47))))</f>
        <v/>
      </c>
      <c r="Z47" s="280" t="str">
        <f aca="false">IF(ISERROR(MATCH(A47,'[1]liste reference'!$A$8:$A$904,0)),IF(ISERROR(MATCH(A47,'[1]liste reference'!$B$8:$B$904,0)),"",(MATCH(A47,'[1]liste reference'!$B$8:$B$904,0))),(MATCH(A47,'[1]liste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IF(ISERROR(VLOOKUP($A48,'[1]liste reference'!$A$7:$D$904,2,0)),IF(ISERROR(VLOOKUP($A48,'[1]liste reference'!$B$7:$D$904,1,0)),"",VLOOKUP($A48,'[1]liste reference'!$B$7:$D$904,1,0)),VLOOKUP($A48,'[1]liste reference'!$A$7:$D$904,2,0))</f>
        <v/>
      </c>
      <c r="E48" s="496" t="n">
        <f aca="false">IF(D48="",0,VLOOKUP(D48,D$22:D40,1,0))</f>
        <v>0</v>
      </c>
      <c r="F48" s="501" t="n">
        <f aca="false">($B48*$B$7+$C48*$C$7)/100</f>
        <v>0</v>
      </c>
      <c r="G48" s="479" t="str">
        <f aca="false">IF(A48="","",IF(ISERROR(VLOOKUP($A48,'[1]liste reference'!$A$7:$P$904,13,0)),IF(ISERROR(VLOOKUP($A48,'[1]liste reference'!$B$7:$P$904,12,0)),"    -",VLOOKUP($A48,'[1]liste reference'!$B$7:$P$904,12,0)),VLOOKUP($A48,'[1]liste reference'!$A$7:$P$904,13,0)))</f>
        <v/>
      </c>
      <c r="H48" s="480" t="str">
        <f aca="false">IF(A48="","x",IF(ISERROR(VLOOKUP($A48,'[1]liste reference'!$A$8:$P$904,14,0)),IF(ISERROR(VLOOKUP($A48,'[1]liste reference'!$B$8:$P$904,13,0)),"x",VLOOKUP($A48,'[1]liste reference'!$B$8:$P$904,13,0)),VLOOKUP($A48,'[1]liste reference'!$A$8:$P$904,14,0)))</f>
        <v>x</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498"/>
      <c r="M48" s="498"/>
      <c r="N48" s="498"/>
      <c r="O48" s="484"/>
      <c r="P48" s="485" t="str">
        <f aca="false">IF($A48="NEWCOD",IF($AC48="","No",$AC48),IF(ISTEXT($E48),"DEJA SAISI !",IF($A48="","",IF(ISERROR(VLOOKUP($A48,'[1]liste reference'!A$1:S$1048576,19,FALSE())),IF(ISERROR(VLOOKUP($A48,'[1]liste reference'!B$1:S$1048576,19,FALSE())),"",VLOOKUP($A48,'[1]liste reference'!B$1:S$1048576,19,FALSE())),VLOOKUP($A48,'[1]liste reference'!A$1:S$1048576,19,FALSE())))))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IF(A48="new.cod","NEWCOD",IF(AND((Z48=""),ISTEXT(A48)),A48,IF(Z48="","",INDEX('[1]liste reference'!$A$8:$A$904,Z48))))</f>
        <v/>
      </c>
      <c r="Z48" s="280" t="str">
        <f aca="false">IF(ISERROR(MATCH(A48,'[1]liste reference'!$A$8:$A$904,0)),IF(ISERROR(MATCH(A48,'[1]liste reference'!$B$8:$B$904,0)),"",(MATCH(A48,'[1]liste reference'!$B$8:$B$904,0))),(MATCH(A48,'[1]liste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IF(ISERROR(VLOOKUP($A49,'[1]liste reference'!$A$7:$D$904,2,0)),IF(ISERROR(VLOOKUP($A49,'[1]liste reference'!$B$7:$D$904,1,0)),"",VLOOKUP($A49,'[1]liste reference'!$B$7:$D$904,1,0)),VLOOKUP($A49,'[1]liste reference'!$A$7:$D$904,2,0))</f>
        <v/>
      </c>
      <c r="E49" s="496" t="n">
        <f aca="false">IF(D49="",0,VLOOKUP(D49,D$22:D48,1,0))</f>
        <v>0</v>
      </c>
      <c r="F49" s="501" t="n">
        <f aca="false">($B49*$B$7+$C49*$C$7)/100</f>
        <v>0</v>
      </c>
      <c r="G49" s="479" t="str">
        <f aca="false">IF(A49="","",IF(ISERROR(VLOOKUP($A49,'[1]liste reference'!$A$7:$P$904,13,0)),IF(ISERROR(VLOOKUP($A49,'[1]liste reference'!$B$7:$P$904,12,0)),"    -",VLOOKUP($A49,'[1]liste reference'!$B$7:$P$904,12,0)),VLOOKUP($A49,'[1]liste reference'!$A$7:$P$904,13,0)))</f>
        <v/>
      </c>
      <c r="H49" s="480" t="str">
        <f aca="false">IF(A49="","x",IF(ISERROR(VLOOKUP($A49,'[1]liste reference'!$A$8:$P$904,14,0)),IF(ISERROR(VLOOKUP($A49,'[1]liste reference'!$B$8:$P$904,13,0)),"x",VLOOKUP($A49,'[1]liste reference'!$B$8:$P$904,13,0)),VLOOKUP($A49,'[1]liste reference'!$A$8:$P$904,14,0)))</f>
        <v>x</v>
      </c>
      <c r="I49" s="481" t="str">
        <f aca="false">IF(ISNUMBER(H49),IF(ISERROR(VLOOKUP($A49,'[1]liste reference'!$A$7:$P$904,3,0)),IF(ISERROR(VLOOKUP($A49,'[1]liste reference'!$B$7:$P$904,2,0)),"",VLOOKUP($A49,'[1]liste reference'!$B$7:$P$904,2,0)),VLOOKUP($A49,'[1]liste reference'!$A$7:$P$904,3,0)),"")</f>
        <v/>
      </c>
      <c r="J49" s="481" t="str">
        <f aca="false">IF(ISNUMBER(H49),IF(ISERROR(VLOOKUP($A49,'[1]liste reference'!$A$7:$P$904,4,0)),IF(ISERROR(VLOOKUP($A49,'[1]liste reference'!$B$7:$P$904,3,0)),"",VLOOKUP($A49,'[1]liste reference'!$B$7:$P$904,3,0)),VLOOKUP($A49,'[1]liste reference'!$A$7:$P$904,4,0)),"")</f>
        <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498"/>
      <c r="M49" s="498"/>
      <c r="N49" s="498"/>
      <c r="O49" s="484"/>
      <c r="P49" s="485" t="str">
        <f aca="false">IF($A49="NEWCOD",IF($AC49="","No",$AC49),IF(ISTEXT($E49),"DEJA SAISI !",IF($A49="","",IF(ISERROR(VLOOKUP($A49,'[1]liste reference'!A$1:S$1048576,19,FALSE())),IF(ISERROR(VLOOKUP($A49,'[1]liste reference'!B$1:S$1048576,19,FALSE())),"",VLOOKUP($A49,'[1]liste reference'!B$1:S$1048576,19,FALSE())),VLOOKUP($A49,'[1]liste reference'!A$1:S$1048576,19,FALSE())))))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IF(A49="new.cod","NEWCOD",IF(AND((Z49=""),ISTEXT(A49)),A49,IF(Z49="","",INDEX('[1]liste reference'!$A$8:$A$904,Z49))))</f>
        <v/>
      </c>
      <c r="Z49" s="280" t="str">
        <f aca="false">IF(ISERROR(MATCH(A49,'[1]liste reference'!$A$8:$A$904,0)),IF(ISERROR(MATCH(A49,'[1]liste reference'!$B$8:$B$904,0)),"",(MATCH(A49,'[1]liste reference'!$B$8:$B$904,0))),(MATCH(A49,'[1]liste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IF(ISERROR(VLOOKUP($A50,'[1]liste reference'!$A$7:$D$904,2,0)),IF(ISERROR(VLOOKUP($A50,'[1]liste reference'!$B$7:$D$904,1,0)),"",VLOOKUP($A50,'[1]liste reference'!$B$7:$D$904,1,0)),VLOOKUP($A50,'[1]liste reference'!$A$7:$D$904,2,0))</f>
        <v/>
      </c>
      <c r="E50" s="496" t="n">
        <f aca="false">IF(D50="",0,VLOOKUP(D50,D$22:D49,1,0))</f>
        <v>0</v>
      </c>
      <c r="F50" s="501" t="n">
        <f aca="false">($B50*$B$7+$C50*$C$7)/100</f>
        <v>0</v>
      </c>
      <c r="G50" s="479" t="str">
        <f aca="false">IF(A50="","",IF(ISERROR(VLOOKUP($A50,'[1]liste reference'!$A$7:$P$904,13,0)),IF(ISERROR(VLOOKUP($A50,'[1]liste reference'!$B$7:$P$904,12,0)),"    -",VLOOKUP($A50,'[1]liste reference'!$B$7:$P$904,12,0)),VLOOKUP($A50,'[1]liste reference'!$A$7:$P$904,13,0)))</f>
        <v/>
      </c>
      <c r="H50" s="480" t="str">
        <f aca="false">IF(A50="","x",IF(ISERROR(VLOOKUP($A50,'[1]liste reference'!$A$8:$P$904,14,0)),IF(ISERROR(VLOOKUP($A50,'[1]liste reference'!$B$8:$P$904,13,0)),"x",VLOOKUP($A50,'[1]liste reference'!$B$8:$P$904,13,0)),VLOOKUP($A50,'[1]liste reference'!$A$8:$P$904,14,0)))</f>
        <v>x</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498"/>
      <c r="M50" s="498"/>
      <c r="N50" s="498"/>
      <c r="O50" s="484"/>
      <c r="P50" s="485" t="str">
        <f aca="false">IF($A50="NEWCOD",IF($AC50="","No",$AC50),IF(ISTEXT($E50),"DEJA SAISI !",IF($A50="","",IF(ISERROR(VLOOKUP($A50,'[1]liste reference'!A$1:S$1048576,19,FALSE())),IF(ISERROR(VLOOKUP($A50,'[1]liste reference'!B$1:S$1048576,19,FALSE())),"",VLOOKUP($A50,'[1]liste reference'!B$1:S$1048576,19,FALSE())),VLOOKUP($A50,'[1]liste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IF(A50="new.cod","NEWCOD",IF(AND((Z50=""),ISTEXT(A50)),A50,IF(Z50="","",INDEX('[1]liste reference'!$A$8:$A$904,Z50))))</f>
        <v/>
      </c>
      <c r="Z50" s="280" t="str">
        <f aca="false">IF(ISERROR(MATCH(A50,'[1]liste reference'!$A$8:$A$904,0)),IF(ISERROR(MATCH(A50,'[1]liste reference'!$B$8:$B$904,0)),"",(MATCH(A50,'[1]liste reference'!$B$8:$B$904,0))),(MATCH(A50,'[1]liste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IF(ISERROR(VLOOKUP($A51,'[1]liste reference'!$A$7:$D$904,2,0)),IF(ISERROR(VLOOKUP($A51,'[1]liste reference'!$B$7:$D$904,1,0)),"",VLOOKUP($A51,'[1]liste reference'!$B$7:$D$904,1,0)),VLOOKUP($A51,'[1]liste reference'!$A$7:$D$904,2,0))</f>
        <v/>
      </c>
      <c r="E51" s="496" t="n">
        <f aca="false">IF(D51="",0,VLOOKUP(D51,D$22:D50,1,0))</f>
        <v>0</v>
      </c>
      <c r="F51" s="501" t="n">
        <f aca="false">($B51*$B$7+$C51*$C$7)/100</f>
        <v>0</v>
      </c>
      <c r="G51" s="479" t="str">
        <f aca="false">IF(A51="","",IF(ISERROR(VLOOKUP($A51,'[1]liste reference'!$A$7:$P$904,13,0)),IF(ISERROR(VLOOKUP($A51,'[1]liste reference'!$B$7:$P$904,12,0)),"    -",VLOOKUP($A51,'[1]liste reference'!$B$7:$P$904,12,0)),VLOOKUP($A51,'[1]liste reference'!$A$7:$P$904,13,0)))</f>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
      </c>
      <c r="Z51" s="280" t="str">
        <f aca="false">IF(ISERROR(MATCH(A51,'[1]liste reference'!$A$8:$A$904,0)),IF(ISERROR(MATCH(A51,'[1]liste reference'!$B$8:$B$904,0)),"",(MATCH(A51,'[1]liste reference'!$B$8:$B$904,0))),(MATCH(A51,'[1]liste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IF(ISERROR(VLOOKUP($A52,'[1]liste reference'!$A$7:$D$904,2,0)),IF(ISERROR(VLOOKUP($A52,'[1]liste reference'!$B$7:$D$904,1,0)),"",VLOOKUP($A52,'[1]liste reference'!$B$7:$D$904,1,0)),VLOOKUP($A52,'[1]liste reference'!$A$7:$D$904,2,0))</f>
        <v/>
      </c>
      <c r="E52" s="496" t="n">
        <f aca="false">IF(D52="",0,VLOOKUP(D52,D$22:D51,1,0))</f>
        <v>0</v>
      </c>
      <c r="F52" s="501" t="n">
        <f aca="false">($B52*$B$7+$C52*$C$7)/100</f>
        <v>0</v>
      </c>
      <c r="G52" s="479" t="str">
        <f aca="false">IF(A52="","",IF(ISERROR(VLOOKUP($A52,'[1]liste reference'!$A$7:$P$904,13,0)),IF(ISERROR(VLOOKUP($A52,'[1]liste reference'!$B$7:$P$904,12,0)),"    -",VLOOKUP($A52,'[1]liste reference'!$B$7:$P$904,12,0)),VLOOKUP($A52,'[1]liste reference'!$A$7:$P$904,13,0)))</f>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IF(A52="new.cod","NEWCOD",IF(AND((Z52=""),ISTEXT(A52)),A52,IF(Z52="","",INDEX('[1]liste reference'!$A$8:$A$904,Z52))))</f>
        <v/>
      </c>
      <c r="Z52" s="280" t="str">
        <f aca="false">IF(ISERROR(MATCH(A52,'[1]liste reference'!$A$8:$A$904,0)),IF(ISERROR(MATCH(A52,'[1]liste reference'!$B$8:$B$904,0)),"",(MATCH(A52,'[1]liste reference'!$B$8:$B$904,0))),(MATCH(A52,'[1]liste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1"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1"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1"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1"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1"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1"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1"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1"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1"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1"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1"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1"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1"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1"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1"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1"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1"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1"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1"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1"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1"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1"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1"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1"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1"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1"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1"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1"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1"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5"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le Chapeauroux</v>
      </c>
      <c r="B84" s="529" t="str">
        <f aca="false">C3</f>
        <v>CHAPEAUROUX à AUROUX</v>
      </c>
      <c r="C84" s="530" t="n">
        <f aca="false">A4</f>
        <v>41844</v>
      </c>
      <c r="D84" s="531" t="n">
        <f aca="false">IF(ISERROR(SUM($T$23:$T$82)/SUM($U$23:$U$82)),"",SUM($T$23:$T$82)/SUM($U$23:$U$82))</f>
        <v>13</v>
      </c>
      <c r="E84" s="532" t="n">
        <f aca="false">N13</f>
        <v>19</v>
      </c>
      <c r="F84" s="529" t="n">
        <f aca="false">N14</f>
        <v>11</v>
      </c>
      <c r="G84" s="529" t="n">
        <f aca="false">N15</f>
        <v>3</v>
      </c>
      <c r="H84" s="529" t="n">
        <f aca="false">N16</f>
        <v>5</v>
      </c>
      <c r="I84" s="529" t="n">
        <f aca="false">N17</f>
        <v>3</v>
      </c>
      <c r="J84" s="533" t="n">
        <f aca="false">N8</f>
        <v>12.8181818181818</v>
      </c>
      <c r="K84" s="531" t="n">
        <f aca="false">N9</f>
        <v>3.2702010452009</v>
      </c>
      <c r="L84" s="532" t="n">
        <f aca="false">N10</f>
        <v>5</v>
      </c>
      <c r="M84" s="532" t="n">
        <f aca="false">N11</f>
        <v>17</v>
      </c>
      <c r="N84" s="531" t="n">
        <f aca="false">O8</f>
        <v>2</v>
      </c>
      <c r="O84" s="531" t="n">
        <f aca="false">O9</f>
        <v>0.738548945875996</v>
      </c>
      <c r="P84" s="532" t="n">
        <f aca="false">O10</f>
        <v>1</v>
      </c>
      <c r="Q84" s="532" t="n">
        <f aca="false">O11</f>
        <v>3</v>
      </c>
      <c r="R84" s="532" t="n">
        <f aca="false">F21</f>
        <v>1.21400003023446</v>
      </c>
      <c r="S84" s="532" t="n">
        <f aca="false">K11</f>
        <v>0</v>
      </c>
      <c r="T84" s="532" t="n">
        <f aca="false">K12</f>
        <v>1</v>
      </c>
      <c r="U84" s="532" t="n">
        <f aca="false">K13</f>
        <v>6</v>
      </c>
      <c r="V84" s="534" t="n">
        <f aca="false">K14</f>
        <v>2</v>
      </c>
      <c r="W84" s="535" t="n">
        <f aca="false">K15</f>
        <v>9</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2687</v>
      </c>
      <c r="R86" s="280"/>
      <c r="S86" s="488"/>
      <c r="T86" s="280"/>
      <c r="U86" s="280"/>
      <c r="V86" s="280"/>
    </row>
    <row r="87" customFormat="false" ht="12.75" hidden="true" customHeight="false" outlineLevel="0" collapsed="false">
      <c r="P87" s="280"/>
      <c r="Q87" s="280" t="s">
        <v>2688</v>
      </c>
      <c r="R87" s="280"/>
      <c r="S87" s="488" t="n">
        <f aca="false">VLOOKUP(MAX($S$23:$S$82),($S$23:$U$82),1,0)</f>
        <v>32</v>
      </c>
      <c r="T87" s="280"/>
      <c r="U87" s="280"/>
      <c r="V87" s="280"/>
    </row>
    <row r="88" customFormat="false" ht="12.75" hidden="true" customHeight="false" outlineLevel="0" collapsed="false">
      <c r="P88" s="280"/>
      <c r="Q88" s="280" t="s">
        <v>2689</v>
      </c>
      <c r="R88" s="280"/>
      <c r="S88" s="488" t="n">
        <f aca="false">VLOOKUP((S87),($S$23:$U$82),2,0)</f>
        <v>96</v>
      </c>
      <c r="T88" s="280"/>
      <c r="U88" s="280"/>
      <c r="V88" s="280"/>
    </row>
    <row r="89" customFormat="false" ht="12.75" hidden="true" customHeight="false" outlineLevel="0" collapsed="false">
      <c r="Q89" s="280" t="s">
        <v>2690</v>
      </c>
      <c r="R89" s="280"/>
      <c r="S89" s="488" t="n">
        <f aca="false">VLOOKUP((S87),($S$23:$U$82),3,0)</f>
        <v>6</v>
      </c>
      <c r="T89" s="280"/>
    </row>
    <row r="90" customFormat="false" ht="12.75" hidden="false" customHeight="false" outlineLevel="0" collapsed="false">
      <c r="Q90" s="280" t="s">
        <v>2691</v>
      </c>
      <c r="R90" s="280"/>
      <c r="S90" s="538" t="n">
        <f aca="false">IF(ISERROR(SUM($T$23:$T$82)/SUM($U$23:$U$82)),"",(SUM($T$23:$T$82)-S88)/(SUM($U$23:$U$82)-S89))</f>
        <v>12.2173913043478</v>
      </c>
      <c r="T90" s="280"/>
    </row>
    <row r="91" customFormat="false" ht="12.75" hidden="false" customHeight="false" outlineLevel="0" collapsed="false">
      <c r="Q91" s="487" t="s">
        <v>2692</v>
      </c>
      <c r="R91" s="487"/>
      <c r="S91" s="487" t="str">
        <f aca="false">INDEX('[1]liste reference'!$A$8:$A$904,$T$91)</f>
        <v>FONSQU</v>
      </c>
      <c r="T91" s="280" t="n">
        <f aca="false">IF(ISERROR(MATCH($S$93,'[1]liste reference'!$A$8:$A$904,0)),MATCH($S$93,'[1]liste reference'!$B$8:$B$904,0),(MATCH($S$93,'[1]liste reference'!$A$8:$A$904,0)))</f>
        <v>214</v>
      </c>
      <c r="U91" s="527"/>
    </row>
    <row r="92" customFormat="false" ht="12.75" hidden="false" customHeight="false" outlineLevel="0" collapsed="false">
      <c r="Q92" s="280" t="s">
        <v>2693</v>
      </c>
      <c r="R92" s="280"/>
      <c r="S92" s="280" t="n">
        <f aca="false">MATCH(S87,$S$23:$S$82,0)</f>
        <v>17</v>
      </c>
      <c r="T92" s="280"/>
    </row>
    <row r="93" customFormat="false" ht="12.75" hidden="false" customHeight="false" outlineLevel="0" collapsed="false">
      <c r="Q93" s="487" t="s">
        <v>2694</v>
      </c>
      <c r="R93" s="280"/>
      <c r="S93" s="487" t="str">
        <f aca="false">INDEX($A$23:$A$82,$S$92)</f>
        <v>FONSQU</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conditionalFormatting sqref="AB30">
    <cfRule type="expression" priority="28" aboveAverage="0" equalAverage="0" bottom="0" percent="0" rank="0" text="" dxfId="37">
      <formula>ISTEXT($E30)</formula>
    </cfRule>
  </conditionalFormatting>
  <dataValidations count="5">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5" activeCellId="0" sqref="A5"/>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2613</v>
      </c>
      <c r="B3" s="284"/>
      <c r="C3" s="283" t="s">
        <v>2695</v>
      </c>
      <c r="D3" s="294"/>
      <c r="E3" s="294"/>
      <c r="F3" s="295"/>
      <c r="G3" s="295"/>
      <c r="H3" s="296"/>
      <c r="I3" s="297"/>
      <c r="J3" s="296"/>
      <c r="K3" s="298" t="s">
        <v>2696</v>
      </c>
      <c r="L3" s="299"/>
      <c r="M3" s="300" t="s">
        <v>2616</v>
      </c>
      <c r="N3" s="301"/>
      <c r="O3" s="301"/>
      <c r="P3" s="302"/>
      <c r="Q3" s="280"/>
      <c r="R3" s="280"/>
      <c r="S3" s="280"/>
      <c r="T3" s="280"/>
      <c r="U3" s="280"/>
      <c r="V3" s="280"/>
      <c r="W3" s="292"/>
      <c r="X3" s="293"/>
    </row>
    <row r="4" customFormat="false" ht="13.5" hidden="false" customHeight="false" outlineLevel="0" collapsed="false">
      <c r="A4" s="303" t="n">
        <v>41844</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t="n">
        <v>11.9555555555556</v>
      </c>
      <c r="M5" s="540"/>
      <c r="N5" s="541" t="s">
        <v>1586</v>
      </c>
      <c r="O5" s="542" t="n">
        <v>11.952380952381</v>
      </c>
      <c r="P5" s="326"/>
      <c r="Q5" s="280"/>
      <c r="R5" s="280"/>
      <c r="S5" s="280"/>
      <c r="T5" s="280"/>
      <c r="U5" s="280"/>
      <c r="V5" s="280"/>
      <c r="W5" s="292"/>
      <c r="X5" s="312"/>
    </row>
    <row r="6" customFormat="false" ht="13.5" hidden="false" customHeight="false" outlineLevel="0" collapsed="false">
      <c r="A6" s="313" t="s">
        <v>2623</v>
      </c>
      <c r="B6" s="327" t="s">
        <v>2697</v>
      </c>
      <c r="C6" s="327" t="s">
        <v>2698</v>
      </c>
      <c r="D6" s="316"/>
      <c r="E6" s="316"/>
      <c r="F6" s="317"/>
      <c r="G6" s="318"/>
      <c r="H6" s="316"/>
      <c r="I6" s="328" t="s">
        <v>2626</v>
      </c>
      <c r="J6" s="329"/>
      <c r="K6" s="330"/>
      <c r="L6" s="543" t="s">
        <v>2699</v>
      </c>
      <c r="M6" s="544"/>
      <c r="N6" s="545" t="s">
        <v>2700</v>
      </c>
      <c r="O6" s="545"/>
      <c r="P6" s="334"/>
      <c r="Q6" s="280"/>
      <c r="R6" s="280"/>
      <c r="S6" s="280"/>
      <c r="T6" s="280"/>
      <c r="U6" s="280"/>
      <c r="V6" s="280"/>
      <c r="W6" s="292"/>
      <c r="X6" s="293"/>
    </row>
    <row r="7" customFormat="false" ht="12.75" hidden="false" customHeight="false" outlineLevel="0" collapsed="false">
      <c r="A7" s="335" t="s">
        <v>2629</v>
      </c>
      <c r="B7" s="336" t="n">
        <v>33</v>
      </c>
      <c r="C7" s="337" t="n">
        <v>67</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11.2608695652174</v>
      </c>
      <c r="O8" s="354" t="n">
        <f aca="false">IF(ISERROR(AVERAGE(J23:J82)),"      -",AVERAGE(J23:J82))</f>
        <v>1.60869565217391</v>
      </c>
      <c r="P8" s="355"/>
      <c r="Q8" s="280"/>
      <c r="R8" s="280"/>
      <c r="S8" s="280"/>
      <c r="T8" s="280"/>
      <c r="U8" s="280"/>
      <c r="V8" s="280"/>
      <c r="W8" s="292"/>
      <c r="X8" s="293"/>
    </row>
    <row r="9" customFormat="false" ht="13.5" hidden="false" customHeight="false" outlineLevel="0" collapsed="false">
      <c r="A9" s="313" t="s">
        <v>2635</v>
      </c>
      <c r="B9" s="356" t="n">
        <v>11</v>
      </c>
      <c r="C9" s="357" t="n">
        <v>4</v>
      </c>
      <c r="D9" s="358"/>
      <c r="E9" s="358"/>
      <c r="F9" s="359" t="n">
        <f aca="false">($B9*$B$7+$C9*$C$7)/100</f>
        <v>6.31</v>
      </c>
      <c r="G9" s="360"/>
      <c r="H9" s="361"/>
      <c r="I9" s="362"/>
      <c r="J9" s="363"/>
      <c r="K9" s="343"/>
      <c r="L9" s="364"/>
      <c r="M9" s="353" t="s">
        <v>2636</v>
      </c>
      <c r="N9" s="354" t="n">
        <f aca="false">IF(ISERROR(STDEVP(I23:I82)),"     -",STDEVP(I23:I82))</f>
        <v>3.35205830737328</v>
      </c>
      <c r="O9" s="354" t="n">
        <f aca="false">IF(ISERROR(STDEVP(J23:J82)),"      -",STDEVP(J23:J82))</f>
        <v>0.6419488287058</v>
      </c>
      <c r="P9" s="355"/>
      <c r="Q9" s="280"/>
      <c r="R9" s="280"/>
      <c r="S9" s="280"/>
      <c r="T9" s="280"/>
      <c r="U9" s="280"/>
      <c r="V9" s="280"/>
      <c r="W9" s="365"/>
      <c r="X9" s="366"/>
    </row>
    <row r="10" customFormat="false" ht="13.5" hidden="false" customHeight="false" outlineLevel="0" collapsed="false">
      <c r="A10" s="367" t="s">
        <v>2637</v>
      </c>
      <c r="B10" s="368"/>
      <c r="C10" s="369"/>
      <c r="D10" s="370"/>
      <c r="E10" s="370"/>
      <c r="F10" s="359"/>
      <c r="G10" s="360"/>
      <c r="H10" s="371"/>
      <c r="I10" s="372"/>
      <c r="J10" s="373" t="s">
        <v>2638</v>
      </c>
      <c r="K10" s="373"/>
      <c r="L10" s="374"/>
      <c r="M10" s="375" t="s">
        <v>2639</v>
      </c>
      <c r="N10" s="376" t="n">
        <f aca="false">MIN(I23:I82)</f>
        <v>4</v>
      </c>
      <c r="O10" s="376" t="n">
        <f aca="false">MIN(J23:J82)</f>
        <v>1</v>
      </c>
      <c r="P10" s="377"/>
      <c r="Q10" s="280"/>
      <c r="R10" s="280"/>
      <c r="S10" s="280"/>
      <c r="T10" s="280"/>
      <c r="U10" s="280"/>
      <c r="V10" s="280"/>
    </row>
    <row r="11" customFormat="false" ht="12.75" hidden="false" customHeight="false" outlineLevel="0" collapsed="false">
      <c r="A11" s="378" t="s">
        <v>2640</v>
      </c>
      <c r="B11" s="379"/>
      <c r="C11" s="380"/>
      <c r="D11" s="381"/>
      <c r="E11" s="381"/>
      <c r="F11" s="382" t="n">
        <f aca="false">($B11*$B$7+$C11*$C$7)/100</f>
        <v>0</v>
      </c>
      <c r="G11" s="383"/>
      <c r="H11" s="338"/>
      <c r="I11" s="384" t="s">
        <v>2641</v>
      </c>
      <c r="J11" s="384"/>
      <c r="K11" s="385" t="n">
        <f aca="false">COUNTIF($G$23:$G$82,"=HET")</f>
        <v>0</v>
      </c>
      <c r="L11" s="386"/>
      <c r="M11" s="375" t="s">
        <v>2642</v>
      </c>
      <c r="N11" s="376" t="n">
        <f aca="false">MAX(I23:I82)</f>
        <v>16</v>
      </c>
      <c r="O11" s="376" t="n">
        <f aca="false">MAX(J23:J82)</f>
        <v>3</v>
      </c>
      <c r="P11" s="377"/>
      <c r="Q11" s="280"/>
      <c r="R11" s="280"/>
      <c r="S11" s="280"/>
      <c r="T11" s="280"/>
      <c r="U11" s="280"/>
      <c r="V11" s="280"/>
    </row>
    <row r="12" customFormat="false" ht="12.75" hidden="false" customHeight="false" outlineLevel="0" collapsed="false">
      <c r="A12" s="387" t="s">
        <v>2643</v>
      </c>
      <c r="B12" s="388"/>
      <c r="C12" s="389"/>
      <c r="D12" s="381"/>
      <c r="E12" s="381"/>
      <c r="F12" s="382" t="n">
        <f aca="false">($B12*$B$7+$C12*$C$7)/100</f>
        <v>0</v>
      </c>
      <c r="G12" s="390"/>
      <c r="H12" s="338"/>
      <c r="I12" s="391" t="s">
        <v>2644</v>
      </c>
      <c r="J12" s="391"/>
      <c r="K12" s="385" t="n">
        <f aca="false">COUNTIF($G$23:$G$82,"=ALG")</f>
        <v>8</v>
      </c>
      <c r="L12" s="392"/>
      <c r="M12" s="393"/>
      <c r="N12" s="394" t="s">
        <v>2638</v>
      </c>
      <c r="O12" s="395"/>
      <c r="P12" s="396"/>
      <c r="Q12" s="280"/>
      <c r="R12" s="280"/>
      <c r="S12" s="280"/>
      <c r="T12" s="280"/>
      <c r="U12" s="280"/>
      <c r="V12" s="280"/>
    </row>
    <row r="13" customFormat="false" ht="12.75" hidden="false" customHeight="false" outlineLevel="0" collapsed="false">
      <c r="A13" s="387" t="s">
        <v>2645</v>
      </c>
      <c r="B13" s="388"/>
      <c r="C13" s="389"/>
      <c r="D13" s="381"/>
      <c r="E13" s="381"/>
      <c r="F13" s="382" t="n">
        <f aca="false">($B13*$B$7+$C13*$C$7)/100</f>
        <v>0</v>
      </c>
      <c r="G13" s="390"/>
      <c r="H13" s="338"/>
      <c r="I13" s="391" t="s">
        <v>2646</v>
      </c>
      <c r="J13" s="391"/>
      <c r="K13" s="385" t="n">
        <f aca="false">COUNTIF($G$23:$G$82,"=BRm")+COUNTIF($G$23:$G$82,"=BRh")</f>
        <v>6</v>
      </c>
      <c r="L13" s="386"/>
      <c r="M13" s="397" t="s">
        <v>2647</v>
      </c>
      <c r="N13" s="398" t="n">
        <f aca="false">COUNTIF(F23:F82,"&gt;0")</f>
        <v>27</v>
      </c>
      <c r="O13" s="399"/>
      <c r="P13" s="400"/>
      <c r="Q13" s="280"/>
      <c r="R13" s="280"/>
      <c r="S13" s="280"/>
      <c r="T13" s="280"/>
      <c r="U13" s="280"/>
      <c r="V13" s="280"/>
    </row>
    <row r="14" customFormat="false" ht="12.75" hidden="false" customHeight="false" outlineLevel="0" collapsed="false">
      <c r="A14" s="387" t="s">
        <v>2648</v>
      </c>
      <c r="B14" s="388"/>
      <c r="C14" s="389"/>
      <c r="D14" s="381"/>
      <c r="E14" s="381"/>
      <c r="F14" s="382" t="n">
        <f aca="false">($B14*$B$7+$C14*$C$7)/100</f>
        <v>0</v>
      </c>
      <c r="G14" s="390"/>
      <c r="H14" s="338"/>
      <c r="I14" s="391" t="s">
        <v>2649</v>
      </c>
      <c r="J14" s="391"/>
      <c r="K14" s="385" t="n">
        <f aca="false">COUNTIF($G$23:$G$82,"=PTE")+COUNTIF($G$23:$G$82,"=LIC")</f>
        <v>1</v>
      </c>
      <c r="L14" s="386"/>
      <c r="M14" s="401" t="s">
        <v>2650</v>
      </c>
      <c r="N14" s="402" t="n">
        <f aca="false">COUNTIF($I$23:$I$82,"&gt;-1")</f>
        <v>23</v>
      </c>
      <c r="O14" s="403"/>
      <c r="P14" s="400"/>
      <c r="Q14" s="280"/>
      <c r="R14" s="280"/>
      <c r="S14" s="280"/>
      <c r="T14" s="280"/>
      <c r="U14" s="280"/>
      <c r="V14" s="280"/>
    </row>
    <row r="15" customFormat="false" ht="12.75" hidden="false" customHeight="false" outlineLevel="0" collapsed="false">
      <c r="A15" s="404" t="s">
        <v>2651</v>
      </c>
      <c r="B15" s="405"/>
      <c r="C15" s="406"/>
      <c r="D15" s="381"/>
      <c r="E15" s="381"/>
      <c r="F15" s="382" t="n">
        <f aca="false">($B15*$B$7+$C15*$C$7)/100</f>
        <v>0</v>
      </c>
      <c r="G15" s="390"/>
      <c r="H15" s="338"/>
      <c r="I15" s="391" t="s">
        <v>2652</v>
      </c>
      <c r="J15" s="391"/>
      <c r="K15" s="385" t="n">
        <f aca="false">(COUNTIF($G$23:$G$82,"=PHy"))+(COUNTIF($G$23:$G$82,"=PHe"))+(COUNTIF($G$23:$G$82,"=PHg"))+(COUNTIF($G$23:$G$82,"=PHx"))</f>
        <v>12</v>
      </c>
      <c r="L15" s="386"/>
      <c r="M15" s="407" t="s">
        <v>2653</v>
      </c>
      <c r="N15" s="408" t="n">
        <f aca="false">COUNTIF(J23:J82,"=1")</f>
        <v>11</v>
      </c>
      <c r="O15" s="409"/>
      <c r="P15" s="400"/>
      <c r="Q15" s="280"/>
      <c r="R15" s="280"/>
      <c r="S15" s="280"/>
      <c r="T15" s="280"/>
      <c r="U15" s="280"/>
      <c r="V15" s="280"/>
    </row>
    <row r="16" customFormat="false" ht="12.75" hidden="false" customHeight="false" outlineLevel="0" collapsed="false">
      <c r="A16" s="378" t="s">
        <v>2654</v>
      </c>
      <c r="B16" s="379"/>
      <c r="C16" s="380"/>
      <c r="D16" s="410"/>
      <c r="E16" s="410"/>
      <c r="F16" s="411"/>
      <c r="G16" s="411" t="n">
        <f aca="false">($B16*$B$7+$C16*$C$7)/100</f>
        <v>0</v>
      </c>
      <c r="H16" s="338"/>
      <c r="I16" s="391"/>
      <c r="J16" s="412"/>
      <c r="K16" s="412"/>
      <c r="L16" s="386"/>
      <c r="M16" s="407" t="s">
        <v>2655</v>
      </c>
      <c r="N16" s="408" t="n">
        <f aca="false">COUNTIF(J23:J82,"=2")</f>
        <v>10</v>
      </c>
      <c r="O16" s="409"/>
      <c r="P16" s="400"/>
      <c r="Q16" s="280"/>
      <c r="R16" s="280"/>
      <c r="S16" s="280"/>
      <c r="T16" s="280"/>
      <c r="U16" s="280"/>
      <c r="V16" s="280"/>
    </row>
    <row r="17" customFormat="false" ht="12.75" hidden="false" customHeight="false" outlineLevel="0" collapsed="false">
      <c r="A17" s="387" t="s">
        <v>2656</v>
      </c>
      <c r="B17" s="388"/>
      <c r="C17" s="389"/>
      <c r="D17" s="381"/>
      <c r="E17" s="381"/>
      <c r="F17" s="413"/>
      <c r="G17" s="382" t="n">
        <f aca="false">($B17*$B$7+$C17*$C$7)/100</f>
        <v>0</v>
      </c>
      <c r="H17" s="338"/>
      <c r="I17" s="391"/>
      <c r="J17" s="391"/>
      <c r="K17" s="412"/>
      <c r="L17" s="386"/>
      <c r="M17" s="407" t="s">
        <v>2657</v>
      </c>
      <c r="N17" s="408" t="n">
        <f aca="false">COUNTIF(J23:J82,"=3")</f>
        <v>2</v>
      </c>
      <c r="O17" s="409"/>
      <c r="P17" s="400"/>
      <c r="Q17" s="280"/>
      <c r="R17" s="280"/>
      <c r="S17" s="280"/>
      <c r="T17" s="280"/>
      <c r="U17" s="280"/>
      <c r="V17" s="280"/>
    </row>
    <row r="18" customFormat="false" ht="12.75" hidden="false" customHeight="false" outlineLevel="0" collapsed="false">
      <c r="A18" s="414" t="s">
        <v>2658</v>
      </c>
      <c r="B18" s="415"/>
      <c r="C18" s="416"/>
      <c r="D18" s="381"/>
      <c r="E18" s="417" t="s">
        <v>2659</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2660</v>
      </c>
      <c r="B20" s="435" t="n">
        <f aca="false">SUM(B23:B82)</f>
        <v>10.9299999922514</v>
      </c>
      <c r="C20" s="436" t="n">
        <f aca="false">SUM(C23:C82)</f>
        <v>4.31000001169741</v>
      </c>
      <c r="D20" s="437"/>
      <c r="E20" s="438" t="s">
        <v>2659</v>
      </c>
      <c r="F20" s="439" t="n">
        <f aca="false">($B20*$B$7+$C20*$C$7)/100</f>
        <v>6.49460000528023</v>
      </c>
      <c r="G20" s="440"/>
      <c r="H20" s="441"/>
      <c r="I20" s="442"/>
      <c r="J20" s="442"/>
      <c r="K20" s="443"/>
      <c r="L20" s="317"/>
      <c r="M20" s="444"/>
      <c r="N20" s="444"/>
      <c r="O20" s="445"/>
      <c r="P20" s="446"/>
      <c r="Q20" s="447" t="s">
        <v>2661</v>
      </c>
      <c r="R20" s="280"/>
      <c r="S20" s="280"/>
      <c r="T20" s="280"/>
      <c r="U20" s="280"/>
      <c r="V20" s="280"/>
      <c r="W20" s="420" t="s">
        <v>2662</v>
      </c>
    </row>
    <row r="21" customFormat="false" ht="12.75" hidden="false" customHeight="false" outlineLevel="0" collapsed="false">
      <c r="A21" s="448" t="s">
        <v>2663</v>
      </c>
      <c r="B21" s="449" t="n">
        <f aca="false">B20*B7/100</f>
        <v>3.60689999744296</v>
      </c>
      <c r="C21" s="449" t="n">
        <f aca="false">C20*C7/100</f>
        <v>2.88770000783727</v>
      </c>
      <c r="D21" s="381" t="str">
        <f aca="false">IF(F21=0,"",IF((ABS(F21-F19))&gt;(0.2*F21),CONCATENATE(" rec. par taxa (",F21," %) supérieur à 20 % !"),""))</f>
        <v> rec. par taxa (6,49460000528023 %) supérieur à 20 % !</v>
      </c>
      <c r="E21" s="450" t="str">
        <f aca="false">IF(F21=0,"",IF((ABS(F21-F19))&gt;(0.2*F21),CONCATENATE("ATTENTION : écart entre rec. par grp (",F19," %) ","et",""),""))</f>
        <v>ATTENTION : écart entre rec. par grp (0 %) et</v>
      </c>
      <c r="F21" s="451" t="n">
        <f aca="false">B21+C21</f>
        <v>6.49460000528023</v>
      </c>
      <c r="G21" s="452"/>
      <c r="H21" s="381"/>
      <c r="I21" s="453"/>
      <c r="J21" s="453"/>
      <c r="K21" s="454"/>
      <c r="L21" s="454"/>
      <c r="M21" s="455"/>
      <c r="N21" s="455"/>
      <c r="O21" s="456"/>
      <c r="P21" s="457"/>
      <c r="Q21" s="458" t="s">
        <v>2664</v>
      </c>
      <c r="R21" s="280"/>
      <c r="S21" s="280"/>
      <c r="T21" s="280"/>
      <c r="U21" s="280"/>
      <c r="V21" s="280"/>
      <c r="W21" s="420" t="s">
        <v>2701</v>
      </c>
    </row>
    <row r="22" customFormat="false" ht="12.75" hidden="false" customHeight="false" outlineLevel="0" collapsed="false">
      <c r="A22" s="459" t="s">
        <v>2666</v>
      </c>
      <c r="B22" s="460" t="s">
        <v>2667</v>
      </c>
      <c r="C22" s="461" t="s">
        <v>2667</v>
      </c>
      <c r="D22" s="410"/>
      <c r="E22" s="410"/>
      <c r="F22" s="462" t="s">
        <v>2668</v>
      </c>
      <c r="G22" s="463" t="s">
        <v>37</v>
      </c>
      <c r="H22" s="410"/>
      <c r="I22" s="464" t="s">
        <v>2669</v>
      </c>
      <c r="J22" s="464" t="s">
        <v>2670</v>
      </c>
      <c r="K22" s="465" t="s">
        <v>2671</v>
      </c>
      <c r="L22" s="465"/>
      <c r="M22" s="465"/>
      <c r="N22" s="465"/>
      <c r="O22" s="465"/>
      <c r="P22" s="466" t="s">
        <v>2672</v>
      </c>
      <c r="Q22" s="467" t="s">
        <v>2673</v>
      </c>
      <c r="R22" s="468" t="s">
        <v>2674</v>
      </c>
      <c r="S22" s="469" t="s">
        <v>2675</v>
      </c>
      <c r="T22" s="470" t="s">
        <v>2676</v>
      </c>
      <c r="U22" s="471" t="s">
        <v>2677</v>
      </c>
      <c r="V22" s="469" t="s">
        <v>2678</v>
      </c>
      <c r="Y22" s="280" t="s">
        <v>2679</v>
      </c>
      <c r="Z22" s="280" t="s">
        <v>2680</v>
      </c>
      <c r="AA22" s="472" t="s">
        <v>2681</v>
      </c>
      <c r="AB22" s="472" t="s">
        <v>2682</v>
      </c>
      <c r="AC22" s="473" t="s">
        <v>2683</v>
      </c>
    </row>
    <row r="23" customFormat="false" ht="12.75" hidden="false" customHeight="false" outlineLevel="0" collapsed="false">
      <c r="A23" s="474" t="s">
        <v>270</v>
      </c>
      <c r="B23" s="475" t="n">
        <v>0</v>
      </c>
      <c r="C23" s="476" t="n">
        <v>0.00999999977648258</v>
      </c>
      <c r="D23" s="477" t="str">
        <f aca="false">IF(ISERROR(VLOOKUP($A23,'[2]liste reference'!$A$7:$D$904,2,0)),IF(ISERROR(VLOOKUP($A23,'[2]liste reference'!$B$7:$D$904,1,0)),"",VLOOKUP($A23,'[2]liste reference'!$B$7:$D$904,1,0)),VLOOKUP($A23,'[2]liste reference'!$A$7:$D$904,2,0))</f>
        <v>Tetraspora sp.</v>
      </c>
      <c r="E23" s="477" t="e">
        <f aca="false">IF(D23="",0,VLOOKUP(D23,D$22:D22,1,0))</f>
        <v>#N/A</v>
      </c>
      <c r="F23" s="478" t="n">
        <f aca="false">($B23*$B$7+$C23*$C$7)/100</f>
        <v>0.00669999985024333</v>
      </c>
      <c r="G23" s="479" t="str">
        <f aca="false">IF(A23="","",IF(ISERROR(VLOOKUP($A23,'[2]liste reference'!$A$7:$P$904,13,0)),IF(ISERROR(VLOOKUP($A23,'[2]liste reference'!$B$7:$P$904,12,0)),"    -",VLOOKUP($A23,'[2]liste reference'!$B$7:$P$904,12,0)),VLOOKUP($A23,'[2]liste reference'!$A$7:$P$904,13,0)))</f>
        <v>ALG</v>
      </c>
      <c r="H23" s="480" t="n">
        <f aca="false">IF(A23="","x",IF(ISERROR(VLOOKUP($A23,'[2]liste reference'!$A$8:$P$904,14,0)),IF(ISERROR(VLOOKUP($A23,'[2]liste reference'!$B$8:$P$904,13,0)),"x",VLOOKUP($A23,'[2]liste reference'!$B$8:$P$904,13,0)),VLOOKUP($A23,'[2]liste reference'!$A$8:$P$904,14,0)))</f>
        <v>2</v>
      </c>
      <c r="I23" s="481" t="n">
        <f aca="false">IF(ISNUMBER(H23),IF(ISERROR(VLOOKUP($A23,'[2]liste reference'!$A$7:$P$904,3,0)),IF(ISERROR(VLOOKUP($A23,'[2]liste reference'!$B$7:$P$904,2,0)),"",VLOOKUP($A23,'[2]liste reference'!$B$7:$P$904,2,0)),VLOOKUP($A23,'[2]liste reference'!$A$7:$P$904,3,0)),"")</f>
        <v>12</v>
      </c>
      <c r="J23" s="481" t="n">
        <f aca="false">IF(ISNUMBER(H23),IF(ISERROR(VLOOKUP($A23,'[2]liste reference'!$A$7:$P$904,4,0)),IF(ISERROR(VLOOKUP($A23,'[2]liste reference'!$B$7:$P$904,3,0)),"",VLOOKUP($A23,'[2]liste reference'!$B$7:$P$904,3,0)),VLOOKUP($A23,'[2]liste reference'!$A$7:$P$904,4,0)),"")</f>
        <v>1</v>
      </c>
      <c r="K23" s="482" t="str">
        <f aca="false">IF(A23="NEWCOD",IF(AB23="","Remplir le champs 'Nouveau taxa' svp.",$AB23),IF(ISTEXT($E23),"DEJA SAISI !",IF(A23="","",IF(ISERROR(VLOOKUP($A23,'[2]liste reference'!$A$7:$D$904,2,0)),IF(ISERROR(VLOOKUP($A23,'[2]liste reference'!$B$7:$D$904,1,0)),"code non répertorié ou synonyme",VLOOKUP($A23,'[2]liste reference'!$B$7:$D$904,1,0)),VLOOKUP(A23,'[2]liste reference'!$A$7:$D$904,2,0)))))</f>
        <v>Tetraspora sp.</v>
      </c>
      <c r="L23" s="483"/>
      <c r="M23" s="483"/>
      <c r="N23" s="483"/>
      <c r="O23" s="484"/>
      <c r="P23" s="485" t="n">
        <f aca="false">IF($A23="NEWCOD",IF($AC23="","No",$AC23),IF(ISTEXT($E23),"DEJA SAISI !",IF($A23="","",IF(ISERROR(VLOOKUP($A23,'[2]liste reference'!A$1:S$1048576,19,FALSE())),IF(ISERROR(VLOOKUP($A23,'[2]liste reference'!B$1:S$1048576,19,FALSE())),"",VLOOKUP($A23,'[2]liste reference'!B$1:S$1048576,19,FALSE())),VLOOKUP($A23,'[2]liste reference'!A$1:S$1048576,19,FALSE())))))</f>
        <v>1138</v>
      </c>
      <c r="Q23" s="486" t="n">
        <f aca="false">IF(ISTEXT(H23),"",(B23*$B$7/100)+(C23*$C$7/100))</f>
        <v>0.00669999985024333</v>
      </c>
      <c r="R23" s="487" t="n">
        <f aca="false">IF(OR(ISTEXT(H23),Q23=0),"",IF(Q23&lt;0.1,1,IF(Q23&lt;1,2,IF(Q23&lt;10,3,IF(Q23&lt;50,4,IF(Q23&gt;=50,5,""))))))</f>
        <v>1</v>
      </c>
      <c r="S23" s="487" t="n">
        <f aca="false">IF(ISERROR(R23*I23),0,R23*I23)</f>
        <v>12</v>
      </c>
      <c r="T23" s="487" t="n">
        <f aca="false">IF(ISERROR(R23*I23*J23),0,R23*I23*J23)</f>
        <v>12</v>
      </c>
      <c r="U23" s="487" t="n">
        <f aca="false">IF(ISERROR(R23*J23),0,R23*J23)</f>
        <v>1</v>
      </c>
      <c r="V23" s="488" t="str">
        <f aca="false">IF(AND(A23="",F23=0),"",IF(F23=0,"Il manque le(s) % de rec. !",""))</f>
        <v/>
      </c>
      <c r="W23" s="489"/>
      <c r="Y23" s="490" t="str">
        <f aca="false">IF(A23="new.cod","NEWCOD",IF(AND((Z23=""),ISTEXT(A23)),A23,IF(Z23="","",INDEX('[2]liste reference'!$A$8:$A$904,Z23))))</f>
        <v>TETSPX</v>
      </c>
      <c r="Z23" s="280" t="n">
        <f aca="false">IF(ISERROR(MATCH(A23,'[2]liste reference'!$A$8:$A$904,0)),IF(ISERROR(MATCH(A23,'[2]liste reference'!$B$8:$B$904,0)),"",(MATCH(A23,'[2]liste reference'!$B$8:$B$904,0))),(MATCH(A23,'[2]liste reference'!$A$8:$A$904,0)))</f>
        <v>73</v>
      </c>
      <c r="AA23" s="491"/>
      <c r="AB23" s="492"/>
      <c r="AC23" s="492"/>
      <c r="BB23" s="280" t="n">
        <f aca="false">IF(A23="","",1)</f>
        <v>1</v>
      </c>
    </row>
    <row r="24" customFormat="false" ht="12.75" hidden="false" customHeight="false" outlineLevel="0" collapsed="false">
      <c r="A24" s="493" t="s">
        <v>1634</v>
      </c>
      <c r="B24" s="494" t="n">
        <v>0</v>
      </c>
      <c r="C24" s="495" t="n">
        <v>0.00999999977648258</v>
      </c>
      <c r="D24" s="477" t="str">
        <f aca="false">IF(ISERROR(VLOOKUP($A24,'[2]liste reference'!$A$7:$D$904,2,0)),IF(ISERROR(VLOOKUP($A24,'[2]liste reference'!$B$7:$D$904,1,0)),"",VLOOKUP($A24,'[2]liste reference'!$B$7:$D$904,1,0)),VLOOKUP($A24,'[2]liste reference'!$A$7:$D$904,2,0))</f>
        <v>Sparganium emersum fo. Longissimum</v>
      </c>
      <c r="E24" s="496" t="e">
        <f aca="false">IF(D24="",0,VLOOKUP(D24,D$22:D23,1,0))</f>
        <v>#N/A</v>
      </c>
      <c r="F24" s="497" t="n">
        <f aca="false">($B24*$B$7+$C24*$C$7)/100</f>
        <v>0.00669999985024333</v>
      </c>
      <c r="G24" s="479" t="str">
        <f aca="false">IF(A24="","",IF(ISERROR(VLOOKUP($A24,'[2]liste reference'!$A$7:$P$904,13,0)),IF(ISERROR(VLOOKUP($A24,'[2]liste reference'!$B$7:$P$904,12,0)),"    -",VLOOKUP($A24,'[2]liste reference'!$B$7:$P$904,12,0)),VLOOKUP($A24,'[2]liste reference'!$A$7:$P$904,13,0)))</f>
        <v>PHy</v>
      </c>
      <c r="H24" s="480" t="n">
        <f aca="false">IF(A24="","x",IF(ISERROR(VLOOKUP($A24,'[2]liste reference'!$A$8:$P$904,14,0)),IF(ISERROR(VLOOKUP($A24,'[2]liste reference'!$B$8:$P$904,13,0)),"x",VLOOKUP($A24,'[2]liste reference'!$B$8:$P$904,13,0)),VLOOKUP($A24,'[2]liste reference'!$A$8:$P$904,14,0)))</f>
        <v>7</v>
      </c>
      <c r="I24" s="481" t="n">
        <f aca="false">IF(ISNUMBER(H24),IF(ISERROR(VLOOKUP($A24,'[2]liste reference'!$A$7:$P$904,3,0)),IF(ISERROR(VLOOKUP($A24,'[2]liste reference'!$B$7:$P$904,2,0)),"",VLOOKUP($A24,'[2]liste reference'!$B$7:$P$904,2,0)),VLOOKUP($A24,'[2]liste reference'!$A$7:$P$904,3,0)),"")</f>
        <v>7</v>
      </c>
      <c r="J24" s="481" t="n">
        <f aca="false">IF(ISNUMBER(H24),IF(ISERROR(VLOOKUP($A24,'[2]liste reference'!$A$7:$P$904,4,0)),IF(ISERROR(VLOOKUP($A24,'[2]liste reference'!$B$7:$P$904,3,0)),"",VLOOKUP($A24,'[2]liste reference'!$B$7:$P$904,3,0)),VLOOKUP($A24,'[2]liste reference'!$A$7:$P$904,4,0)),"")</f>
        <v>1</v>
      </c>
      <c r="K24" s="482" t="str">
        <f aca="false">IF(A24="NEWCOD",IF(AB24="","Remplir le champs 'Nouveau taxa' svp.",$AB24),IF(ISTEXT($E24),"DEJA SAISI !",IF(A24="","",IF(ISERROR(VLOOKUP($A24,'[2]liste reference'!$A$7:$D$904,2,0)),IF(ISERROR(VLOOKUP($A24,'[2]liste reference'!$B$7:$D$904,1,0)),"code non répertorié ou synonyme",VLOOKUP($A24,'[2]liste reference'!$B$7:$D$904,1,0)),VLOOKUP(A24,'[2]liste reference'!$A$7:$D$904,2,0)))))</f>
        <v>Sparganium emersum fo. Longissimum</v>
      </c>
      <c r="L24" s="498"/>
      <c r="M24" s="498"/>
      <c r="N24" s="498"/>
      <c r="O24" s="484" t="s">
        <v>2702</v>
      </c>
      <c r="P24" s="485" t="n">
        <f aca="false">IF($A24="NEWCOD",IF($AC24="","No",$AC24),IF(ISTEXT($E24),"DEJA SAISI !",IF($A24="","",IF(ISERROR(VLOOKUP($A24,'[2]liste reference'!A$1:S$1048576,19,FALSE())),IF(ISERROR(VLOOKUP($A24,'[2]liste reference'!B$1:S$1048576,19,FALSE())),"",VLOOKUP($A24,'[2]liste reference'!B$1:S$1048576,19,FALSE())),VLOOKUP($A24,'[2]liste reference'!A$1:S$1048576,19,FALSE())))))</f>
        <v>19695</v>
      </c>
      <c r="Q24" s="486" t="n">
        <f aca="false">IF(ISTEXT(H24),"",(B24*$B$7/100)+(C24*$C$7/100))</f>
        <v>0.00669999985024333</v>
      </c>
      <c r="R24" s="487" t="n">
        <f aca="false">IF(OR(ISTEXT(H24),Q24=0),"",IF(Q24&lt;0.1,1,IF(Q24&lt;1,2,IF(Q24&lt;10,3,IF(Q24&lt;50,4,IF(Q24&gt;=50,5,""))))))</f>
        <v>1</v>
      </c>
      <c r="S24" s="487" t="n">
        <f aca="false">IF(ISERROR(R24*I24),0,R24*I24)</f>
        <v>7</v>
      </c>
      <c r="T24" s="487" t="n">
        <f aca="false">IF(ISERROR(R24*I24*J24),0,R24*I24*J24)</f>
        <v>7</v>
      </c>
      <c r="U24" s="499" t="n">
        <f aca="false">IF(ISERROR(R24*J24),0,R24*J24)</f>
        <v>1</v>
      </c>
      <c r="V24" s="488" t="str">
        <f aca="false">IF(AND(A24="",F24=0),"",IF(F24=0,"Il manque le(s) % de rec. !",""))</f>
        <v/>
      </c>
      <c r="W24" s="489"/>
      <c r="Y24" s="490" t="str">
        <f aca="false">IF(A24="new.cod","NEWCOD",IF(AND((Z24=""),ISTEXT(A24)),A24,IF(Z24="","",INDEX('[2]liste reference'!$A$8:$A$904,Z24))))</f>
        <v>SPAEML</v>
      </c>
      <c r="Z24" s="280" t="n">
        <f aca="false">IF(ISERROR(MATCH(A24,'[2]liste reference'!$A$8:$A$904,0)),IF(ISERROR(MATCH(A24,'[2]liste reference'!$B$8:$B$904,0)),"",(MATCH(A24,'[2]liste reference'!$B$8:$B$904,0))),(MATCH(A24,'[2]liste reference'!$A$8:$A$904,0)))</f>
        <v>482</v>
      </c>
      <c r="AA24" s="491" t="s">
        <v>2702</v>
      </c>
      <c r="AB24" s="492"/>
      <c r="AC24" s="492"/>
      <c r="BB24" s="280" t="n">
        <f aca="false">IF(A24="","",1)</f>
        <v>1</v>
      </c>
    </row>
    <row r="25" customFormat="false" ht="12.75" hidden="false" customHeight="false" outlineLevel="0" collapsed="false">
      <c r="A25" s="493" t="s">
        <v>69</v>
      </c>
      <c r="B25" s="494" t="n">
        <v>0</v>
      </c>
      <c r="C25" s="495" t="n">
        <v>0.00999999977648258</v>
      </c>
      <c r="D25" s="477" t="str">
        <f aca="false">IF(ISERROR(VLOOKUP($A25,'[2]liste reference'!$A$7:$D$904,2,0)),IF(ISERROR(VLOOKUP($A25,'[2]liste reference'!$B$7:$D$904,1,0)),"",VLOOKUP($A25,'[2]liste reference'!$B$7:$D$904,1,0)),VLOOKUP($A25,'[2]liste reference'!$A$7:$D$904,2,0))</f>
        <v>Batrachospermum sp.</v>
      </c>
      <c r="E25" s="496" t="e">
        <f aca="false">IF(D25="",0,VLOOKUP(D25,D$22:D24,1,0))</f>
        <v>#N/A</v>
      </c>
      <c r="F25" s="497" t="n">
        <f aca="false">($B25*$B$7+$C25*$C$7)/100</f>
        <v>0.00669999985024333</v>
      </c>
      <c r="G25" s="479" t="str">
        <f aca="false">IF(A25="","",IF(ISERROR(VLOOKUP($A25,'[2]liste reference'!$A$7:$P$904,13,0)),IF(ISERROR(VLOOKUP($A25,'[2]liste reference'!$B$7:$P$904,12,0)),"    -",VLOOKUP($A25,'[2]liste reference'!$B$7:$P$904,12,0)),VLOOKUP($A25,'[2]liste reference'!$A$7:$P$904,13,0)))</f>
        <v>ALG</v>
      </c>
      <c r="H25" s="480" t="n">
        <f aca="false">IF(A25="","x",IF(ISERROR(VLOOKUP($A25,'[2]liste reference'!$A$8:$P$904,14,0)),IF(ISERROR(VLOOKUP($A25,'[2]liste reference'!$B$8:$P$904,13,0)),"x",VLOOKUP($A25,'[2]liste reference'!$B$8:$P$904,13,0)),VLOOKUP($A25,'[2]liste reference'!$A$8:$P$904,14,0)))</f>
        <v>2</v>
      </c>
      <c r="I25" s="481" t="n">
        <f aca="false">IF(ISNUMBER(H25),IF(ISERROR(VLOOKUP($A25,'[2]liste reference'!$A$7:$P$904,3,0)),IF(ISERROR(VLOOKUP($A25,'[2]liste reference'!$B$7:$P$904,2,0)),"",VLOOKUP($A25,'[2]liste reference'!$B$7:$P$904,2,0)),VLOOKUP($A25,'[2]liste reference'!$A$7:$P$904,3,0)),"")</f>
        <v>16</v>
      </c>
      <c r="J25" s="481" t="n">
        <f aca="false">IF(ISNUMBER(H25),IF(ISERROR(VLOOKUP($A25,'[2]liste reference'!$A$7:$P$904,4,0)),IF(ISERROR(VLOOKUP($A25,'[2]liste reference'!$B$7:$P$904,3,0)),"",VLOOKUP($A25,'[2]liste reference'!$B$7:$P$904,3,0)),VLOOKUP($A25,'[2]liste reference'!$A$7:$P$904,4,0)),"")</f>
        <v>2</v>
      </c>
      <c r="K25" s="482" t="str">
        <f aca="false">IF(A25="NEWCOD",IF(AB25="","Remplir le champs 'Nouveau taxa' svp.",$AB25),IF(ISTEXT($E25),"DEJA SAISI !",IF(A25="","",IF(ISERROR(VLOOKUP($A25,'[2]liste reference'!$A$7:$D$904,2,0)),IF(ISERROR(VLOOKUP($A25,'[2]liste reference'!$B$7:$D$904,1,0)),"code non répertorié ou synonyme",VLOOKUP($A25,'[2]liste reference'!$B$7:$D$904,1,0)),VLOOKUP(A25,'[2]liste reference'!$A$7:$D$904,2,0)))))</f>
        <v>Batrachospermum sp.</v>
      </c>
      <c r="L25" s="498"/>
      <c r="M25" s="498"/>
      <c r="N25" s="498"/>
      <c r="O25" s="484"/>
      <c r="P25" s="485" t="n">
        <f aca="false">IF($A25="NEWCOD",IF($AC25="","No",$AC25),IF(ISTEXT($E25),"DEJA SAISI !",IF($A25="","",IF(ISERROR(VLOOKUP($A25,'[2]liste reference'!A$1:S$1048576,19,FALSE())),IF(ISERROR(VLOOKUP($A25,'[2]liste reference'!B$1:S$1048576,19,FALSE())),"",VLOOKUP($A25,'[2]liste reference'!B$1:S$1048576,19,FALSE())),VLOOKUP($A25,'[2]liste reference'!A$1:S$1048576,19,FALSE())))))</f>
        <v>1155</v>
      </c>
      <c r="Q25" s="486" t="n">
        <f aca="false">IF(ISTEXT(H25),"",(B25*$B$7/100)+(C25*$C$7/100))</f>
        <v>0.00669999985024333</v>
      </c>
      <c r="R25" s="487" t="n">
        <f aca="false">IF(OR(ISTEXT(H25),Q25=0),"",IF(Q25&lt;0.1,1,IF(Q25&lt;1,2,IF(Q25&lt;10,3,IF(Q25&lt;50,4,IF(Q25&gt;=50,5,""))))))</f>
        <v>1</v>
      </c>
      <c r="S25" s="487" t="n">
        <f aca="false">IF(ISERROR(R25*I25),0,R25*I25)</f>
        <v>16</v>
      </c>
      <c r="T25" s="487" t="n">
        <f aca="false">IF(ISERROR(R25*I25*J25),0,R25*I25*J25)</f>
        <v>32</v>
      </c>
      <c r="U25" s="499" t="n">
        <f aca="false">IF(ISERROR(R25*J25),0,R25*J25)</f>
        <v>2</v>
      </c>
      <c r="V25" s="488" t="str">
        <f aca="false">IF(AND(A25="",F25=0),"",IF(F25=0,"Il manque le(s) % de rec. !",""))</f>
        <v/>
      </c>
      <c r="W25" s="489"/>
      <c r="Y25" s="490" t="str">
        <f aca="false">IF(A25="new.cod","NEWCOD",IF(AND((Z25=""),ISTEXT(A25)),A25,IF(Z25="","",INDEX('[2]liste reference'!$A$8:$A$904,Z25))))</f>
        <v>BATSPX</v>
      </c>
      <c r="Z25" s="280" t="n">
        <f aca="false">IF(ISERROR(MATCH(A25,'[2]liste reference'!$A$8:$A$904,0)),IF(ISERROR(MATCH(A25,'[2]liste reference'!$B$8:$B$904,0)),"",(MATCH(A25,'[2]liste reference'!$B$8:$B$904,0))),(MATCH(A25,'[2]liste reference'!$A$8:$A$904,0)))</f>
        <v>7</v>
      </c>
      <c r="AA25" s="491"/>
      <c r="AB25" s="492"/>
      <c r="AC25" s="492"/>
      <c r="BB25" s="280" t="n">
        <f aca="false">IF(A25="","",1)</f>
        <v>1</v>
      </c>
    </row>
    <row r="26" customFormat="false" ht="12.75" hidden="false" customHeight="false" outlineLevel="0" collapsed="false">
      <c r="A26" s="493" t="s">
        <v>301</v>
      </c>
      <c r="B26" s="494" t="n">
        <v>0</v>
      </c>
      <c r="C26" s="495" t="n">
        <v>0.00999999977648258</v>
      </c>
      <c r="D26" s="477" t="str">
        <f aca="false">IF(ISERROR(VLOOKUP($A26,'[2]liste reference'!$A$7:$D$904,2,0)),IF(ISERROR(VLOOKUP($A26,'[2]liste reference'!$B$7:$D$904,1,0)),"",VLOOKUP($A26,'[2]liste reference'!$B$7:$D$904,1,0)),VLOOKUP($A26,'[2]liste reference'!$A$7:$D$904,2,0))</f>
        <v>Vaucheria sp.</v>
      </c>
      <c r="E26" s="496" t="e">
        <f aca="false">IF(D26="",0,VLOOKUP(D26,D$22:D25,1,0))</f>
        <v>#N/A</v>
      </c>
      <c r="F26" s="497" t="n">
        <f aca="false">($B26*$B$7+$C26*$C$7)/100</f>
        <v>0.00669999985024333</v>
      </c>
      <c r="G26" s="479" t="str">
        <f aca="false">IF(A26="","",IF(ISERROR(VLOOKUP($A26,'[2]liste reference'!$A$7:$P$904,13,0)),IF(ISERROR(VLOOKUP($A26,'[2]liste reference'!$B$7:$P$904,12,0)),"    -",VLOOKUP($A26,'[2]liste reference'!$B$7:$P$904,12,0)),VLOOKUP($A26,'[2]liste reference'!$A$7:$P$904,13,0)))</f>
        <v>ALG</v>
      </c>
      <c r="H26" s="480" t="n">
        <f aca="false">IF(A26="","x",IF(ISERROR(VLOOKUP($A26,'[2]liste reference'!$A$8:$P$904,14,0)),IF(ISERROR(VLOOKUP($A26,'[2]liste reference'!$B$8:$P$904,13,0)),"x",VLOOKUP($A26,'[2]liste reference'!$B$8:$P$904,13,0)),VLOOKUP($A26,'[2]liste reference'!$A$8:$P$904,14,0)))</f>
        <v>2</v>
      </c>
      <c r="I26" s="481" t="n">
        <f aca="false">IF(ISNUMBER(H26),IF(ISERROR(VLOOKUP($A26,'[2]liste reference'!$A$7:$P$904,3,0)),IF(ISERROR(VLOOKUP($A26,'[2]liste reference'!$B$7:$P$904,2,0)),"",VLOOKUP($A26,'[2]liste reference'!$B$7:$P$904,2,0)),VLOOKUP($A26,'[2]liste reference'!$A$7:$P$904,3,0)),"")</f>
        <v>4</v>
      </c>
      <c r="J26" s="481" t="n">
        <f aca="false">IF(ISNUMBER(H26),IF(ISERROR(VLOOKUP($A26,'[2]liste reference'!$A$7:$P$904,4,0)),IF(ISERROR(VLOOKUP($A26,'[2]liste reference'!$B$7:$P$904,3,0)),"",VLOOKUP($A26,'[2]liste reference'!$B$7:$P$904,3,0)),VLOOKUP($A26,'[2]liste reference'!$A$7:$P$904,4,0)),"")</f>
        <v>1</v>
      </c>
      <c r="K26" s="482" t="str">
        <f aca="false">IF(A26="NEWCOD",IF(AB26="","Remplir le champs 'Nouveau taxa' svp.",$AB26),IF(ISTEXT($E26),"DEJA SAISI !",IF(A26="","",IF(ISERROR(VLOOKUP($A26,'[2]liste reference'!$A$7:$D$904,2,0)),IF(ISERROR(VLOOKUP($A26,'[2]liste reference'!$B$7:$D$904,1,0)),"code non répertorié ou synonyme",VLOOKUP($A26,'[2]liste reference'!$B$7:$D$904,1,0)),VLOOKUP(A26,'[2]liste reference'!$A$7:$D$904,2,0)))))</f>
        <v>Vaucheria sp.</v>
      </c>
      <c r="L26" s="498"/>
      <c r="M26" s="498"/>
      <c r="N26" s="498"/>
      <c r="O26" s="484"/>
      <c r="P26" s="485" t="n">
        <f aca="false">IF($A26="NEWCOD",IF($AC26="","No",$AC26),IF(ISTEXT($E26),"DEJA SAISI !",IF($A26="","",IF(ISERROR(VLOOKUP($A26,'[2]liste reference'!A$1:S$1048576,19,FALSE())),IF(ISERROR(VLOOKUP($A26,'[2]liste reference'!B$1:S$1048576,19,FALSE())),"",VLOOKUP($A26,'[2]liste reference'!B$1:S$1048576,19,FALSE())),VLOOKUP($A26,'[2]liste reference'!A$1:S$1048576,19,FALSE())))))</f>
        <v>6193</v>
      </c>
      <c r="Q26" s="486" t="n">
        <f aca="false">IF(ISTEXT(H26),"",(B26*$B$7/100)+(C26*$C$7/100))</f>
        <v>0.00669999985024333</v>
      </c>
      <c r="R26" s="487" t="n">
        <f aca="false">IF(OR(ISTEXT(H26),Q26=0),"",IF(Q26&lt;0.1,1,IF(Q26&lt;1,2,IF(Q26&lt;10,3,IF(Q26&lt;50,4,IF(Q26&gt;=50,5,""))))))</f>
        <v>1</v>
      </c>
      <c r="S26" s="487" t="n">
        <f aca="false">IF(ISERROR(R26*I26),0,R26*I26)</f>
        <v>4</v>
      </c>
      <c r="T26" s="487" t="n">
        <f aca="false">IF(ISERROR(R26*I26*J26),0,R26*I26*J26)</f>
        <v>4</v>
      </c>
      <c r="U26" s="499" t="n">
        <f aca="false">IF(ISERROR(R26*J26),0,R26*J26)</f>
        <v>1</v>
      </c>
      <c r="V26" s="488" t="str">
        <f aca="false">IF(AND(A26="",F26=0),"",IF(F26=0,"Il manque le(s) % de rec. !",""))</f>
        <v/>
      </c>
      <c r="W26" s="489"/>
      <c r="Y26" s="490" t="str">
        <f aca="false">IF(A26="new.cod","NEWCOD",IF(AND((Z26=""),ISTEXT(A26)),A26,IF(Z26="","",INDEX('[2]liste reference'!$A$8:$A$904,Z26))))</f>
        <v>VAUSPX</v>
      </c>
      <c r="Z26" s="280" t="n">
        <f aca="false">IF(ISERROR(MATCH(A26,'[2]liste reference'!$A$8:$A$904,0)),IF(ISERROR(MATCH(A26,'[2]liste reference'!$B$8:$B$904,0)),"",(MATCH(A26,'[2]liste reference'!$B$8:$B$904,0))),(MATCH(A26,'[2]liste reference'!$A$8:$A$904,0)))</f>
        <v>82</v>
      </c>
      <c r="AA26" s="491"/>
      <c r="AB26" s="492"/>
      <c r="AC26" s="492"/>
      <c r="BB26" s="280" t="n">
        <f aca="false">IF(A26="","",1)</f>
        <v>1</v>
      </c>
    </row>
    <row r="27" customFormat="false" ht="12.75" hidden="false" customHeight="false" outlineLevel="0" collapsed="false">
      <c r="A27" s="493" t="s">
        <v>223</v>
      </c>
      <c r="B27" s="494" t="n">
        <v>0</v>
      </c>
      <c r="C27" s="495" t="n">
        <v>0.00999999977648258</v>
      </c>
      <c r="D27" s="477" t="str">
        <f aca="false">IF(ISERROR(VLOOKUP($A27,'[2]liste reference'!$A$7:$D$904,2,0)),IF(ISERROR(VLOOKUP($A27,'[2]liste reference'!$B$7:$D$904,1,0)),"",VLOOKUP($A27,'[2]liste reference'!$B$7:$D$904,1,0)),VLOOKUP($A27,'[2]liste reference'!$A$7:$D$904,2,0))</f>
        <v>Oedogonium sp.</v>
      </c>
      <c r="E27" s="496" t="e">
        <f aca="false">IF(D27="",0,VLOOKUP(D27,D$22:D26,1,0))</f>
        <v>#N/A</v>
      </c>
      <c r="F27" s="497" t="n">
        <f aca="false">($B27*$B$7+$C27*$C$7)/100</f>
        <v>0.00669999985024333</v>
      </c>
      <c r="G27" s="479" t="str">
        <f aca="false">IF(A27="","",IF(ISERROR(VLOOKUP($A27,'[2]liste reference'!$A$7:$P$904,13,0)),IF(ISERROR(VLOOKUP($A27,'[2]liste reference'!$B$7:$P$904,12,0)),"    -",VLOOKUP($A27,'[2]liste reference'!$B$7:$P$904,12,0)),VLOOKUP($A27,'[2]liste reference'!$A$7:$P$904,13,0)))</f>
        <v>ALG</v>
      </c>
      <c r="H27" s="480" t="n">
        <f aca="false">IF(A27="","x",IF(ISERROR(VLOOKUP($A27,'[2]liste reference'!$A$8:$P$904,14,0)),IF(ISERROR(VLOOKUP($A27,'[2]liste reference'!$B$8:$P$904,13,0)),"x",VLOOKUP($A27,'[2]liste reference'!$B$8:$P$904,13,0)),VLOOKUP($A27,'[2]liste reference'!$A$8:$P$904,14,0)))</f>
        <v>2</v>
      </c>
      <c r="I27" s="481" t="n">
        <f aca="false">IF(ISNUMBER(H27),IF(ISERROR(VLOOKUP($A27,'[2]liste reference'!$A$7:$P$904,3,0)),IF(ISERROR(VLOOKUP($A27,'[2]liste reference'!$B$7:$P$904,2,0)),"",VLOOKUP($A27,'[2]liste reference'!$B$7:$P$904,2,0)),VLOOKUP($A27,'[2]liste reference'!$A$7:$P$904,3,0)),"")</f>
        <v>6</v>
      </c>
      <c r="J27" s="481" t="n">
        <f aca="false">IF(ISNUMBER(H27),IF(ISERROR(VLOOKUP($A27,'[2]liste reference'!$A$7:$P$904,4,0)),IF(ISERROR(VLOOKUP($A27,'[2]liste reference'!$B$7:$P$904,3,0)),"",VLOOKUP($A27,'[2]liste reference'!$B$7:$P$904,3,0)),VLOOKUP($A27,'[2]liste reference'!$A$7:$P$904,4,0)),"")</f>
        <v>2</v>
      </c>
      <c r="K27" s="482" t="str">
        <f aca="false">IF(A27="NEWCOD",IF(AB27="","Remplir le champs 'Nouveau taxa' svp.",$AB27),IF(ISTEXT($E27),"DEJA SAISI !",IF(A27="","",IF(ISERROR(VLOOKUP($A27,'[2]liste reference'!$A$7:$D$904,2,0)),IF(ISERROR(VLOOKUP($A27,'[2]liste reference'!$B$7:$D$904,1,0)),"code non répertorié ou synonyme",VLOOKUP($A27,'[2]liste reference'!$B$7:$D$904,1,0)),VLOOKUP(A27,'[2]liste reference'!$A$7:$D$904,2,0)))))</f>
        <v>Oedogonium sp.</v>
      </c>
      <c r="L27" s="498"/>
      <c r="M27" s="498"/>
      <c r="N27" s="498"/>
      <c r="O27" s="484"/>
      <c r="P27" s="485" t="n">
        <f aca="false">IF($A27="NEWCOD",IF($AC27="","No",$AC27),IF(ISTEXT($E27),"DEJA SAISI !",IF($A27="","",IF(ISERROR(VLOOKUP($A27,'[2]liste reference'!A$1:S$1048576,19,FALSE())),IF(ISERROR(VLOOKUP($A27,'[2]liste reference'!B$1:S$1048576,19,FALSE())),"",VLOOKUP($A27,'[2]liste reference'!B$1:S$1048576,19,FALSE())),VLOOKUP($A27,'[2]liste reference'!A$1:S$1048576,19,FALSE())))))</f>
        <v>1134</v>
      </c>
      <c r="Q27" s="486" t="n">
        <f aca="false">IF(ISTEXT(H27),"",(B27*$B$7/100)+(C27*$C$7/100))</f>
        <v>0.00669999985024333</v>
      </c>
      <c r="R27" s="487" t="n">
        <f aca="false">IF(OR(ISTEXT(H27),Q27=0),"",IF(Q27&lt;0.1,1,IF(Q27&lt;1,2,IF(Q27&lt;10,3,IF(Q27&lt;50,4,IF(Q27&gt;=50,5,""))))))</f>
        <v>1</v>
      </c>
      <c r="S27" s="487" t="n">
        <f aca="false">IF(ISERROR(R27*I27),0,R27*I27)</f>
        <v>6</v>
      </c>
      <c r="T27" s="487" t="n">
        <f aca="false">IF(ISERROR(R27*I27*J27),0,R27*I27*J27)</f>
        <v>12</v>
      </c>
      <c r="U27" s="499" t="n">
        <f aca="false">IF(ISERROR(R27*J27),0,R27*J27)</f>
        <v>2</v>
      </c>
      <c r="V27" s="488" t="str">
        <f aca="false">IF(AND(A27="",F27=0),"",IF(F27=0,"Il manque le(s) % de rec. !",""))</f>
        <v/>
      </c>
      <c r="W27" s="500"/>
      <c r="Y27" s="490" t="str">
        <f aca="false">IF(A27="new.cod","NEWCOD",IF(AND((Z27=""),ISTEXT(A27)),A27,IF(Z27="","",INDEX('[2]liste reference'!$A$8:$A$904,Z27))))</f>
        <v>OEDSPX</v>
      </c>
      <c r="Z27" s="280" t="n">
        <f aca="false">IF(ISERROR(MATCH(A27,'[2]liste reference'!$A$8:$A$904,0)),IF(ISERROR(MATCH(A27,'[2]liste reference'!$B$8:$B$904,0)),"",(MATCH(A27,'[2]liste reference'!$B$8:$B$904,0))),(MATCH(A27,'[2]liste reference'!$A$8:$A$904,0)))</f>
        <v>55</v>
      </c>
      <c r="AA27" s="491"/>
      <c r="AB27" s="492"/>
      <c r="AC27" s="492"/>
      <c r="BB27" s="280" t="n">
        <f aca="false">IF(A27="","",1)</f>
        <v>1</v>
      </c>
    </row>
    <row r="28" customFormat="false" ht="12.75" hidden="false" customHeight="false" outlineLevel="0" collapsed="false">
      <c r="A28" s="493" t="s">
        <v>1337</v>
      </c>
      <c r="B28" s="494" t="n">
        <v>0</v>
      </c>
      <c r="C28" s="495" t="n">
        <v>0.00999999977648258</v>
      </c>
      <c r="D28" s="477" t="str">
        <f aca="false">IF(ISERROR(VLOOKUP($A28,'[2]liste reference'!$A$7:$D$904,2,0)),IF(ISERROR(VLOOKUP($A28,'[2]liste reference'!$B$7:$D$904,1,0)),"",VLOOKUP($A28,'[2]liste reference'!$B$7:$D$904,1,0)),VLOOKUP($A28,'[2]liste reference'!$A$7:$D$904,2,0))</f>
        <v>Lemna minor</v>
      </c>
      <c r="E28" s="496" t="e">
        <f aca="false">IF(D28="",0,VLOOKUP(D28,D$22:D27,1,0))</f>
        <v>#N/A</v>
      </c>
      <c r="F28" s="497" t="n">
        <f aca="false">($B28*$B$7+$C28*$C$7)/100</f>
        <v>0.00669999985024333</v>
      </c>
      <c r="G28" s="479" t="str">
        <f aca="false">IF(A28="","",IF(ISERROR(VLOOKUP($A28,'[2]liste reference'!$A$7:$P$904,13,0)),IF(ISERROR(VLOOKUP($A28,'[2]liste reference'!$B$7:$P$904,12,0)),"    -",VLOOKUP($A28,'[2]liste reference'!$B$7:$P$904,12,0)),VLOOKUP($A28,'[2]liste reference'!$A$7:$P$904,13,0)))</f>
        <v>PHy</v>
      </c>
      <c r="H28" s="480" t="n">
        <f aca="false">IF(A28="","x",IF(ISERROR(VLOOKUP($A28,'[2]liste reference'!$A$8:$P$904,14,0)),IF(ISERROR(VLOOKUP($A28,'[2]liste reference'!$B$8:$P$904,13,0)),"x",VLOOKUP($A28,'[2]liste reference'!$B$8:$P$904,13,0)),VLOOKUP($A28,'[2]liste reference'!$A$8:$P$904,14,0)))</f>
        <v>7</v>
      </c>
      <c r="I28" s="481" t="n">
        <f aca="false">IF(ISNUMBER(H28),IF(ISERROR(VLOOKUP($A28,'[2]liste reference'!$A$7:$P$904,3,0)),IF(ISERROR(VLOOKUP($A28,'[2]liste reference'!$B$7:$P$904,2,0)),"",VLOOKUP($A28,'[2]liste reference'!$B$7:$P$904,2,0)),VLOOKUP($A28,'[2]liste reference'!$A$7:$P$904,3,0)),"")</f>
        <v>10</v>
      </c>
      <c r="J28" s="481" t="n">
        <f aca="false">IF(ISNUMBER(H28),IF(ISERROR(VLOOKUP($A28,'[2]liste reference'!$A$7:$P$904,4,0)),IF(ISERROR(VLOOKUP($A28,'[2]liste reference'!$B$7:$P$904,3,0)),"",VLOOKUP($A28,'[2]liste reference'!$B$7:$P$904,3,0)),VLOOKUP($A28,'[2]liste reference'!$A$7:$P$904,4,0)),"")</f>
        <v>1</v>
      </c>
      <c r="K28" s="482" t="str">
        <f aca="false">IF(A28="NEWCOD",IF(AB28="","Remplir le champs 'Nouveau taxa' svp.",$AB28),IF(ISTEXT($E28),"DEJA SAISI !",IF(A28="","",IF(ISERROR(VLOOKUP($A28,'[2]liste reference'!$A$7:$D$904,2,0)),IF(ISERROR(VLOOKUP($A28,'[2]liste reference'!$B$7:$D$904,1,0)),"code non répertorié ou synonyme",VLOOKUP($A28,'[2]liste reference'!$B$7:$D$904,1,0)),VLOOKUP(A28,'[2]liste reference'!$A$7:$D$904,2,0)))))</f>
        <v>Lemna minor</v>
      </c>
      <c r="L28" s="498"/>
      <c r="M28" s="498"/>
      <c r="N28" s="498"/>
      <c r="O28" s="484"/>
      <c r="P28" s="485" t="n">
        <f aca="false">IF($A28="NEWCOD",IF($AC28="","No",$AC28),IF(ISTEXT($E28),"DEJA SAISI !",IF($A28="","",IF(ISERROR(VLOOKUP($A28,'[2]liste reference'!A$1:S$1048576,19,FALSE())),IF(ISERROR(VLOOKUP($A28,'[2]liste reference'!B$1:S$1048576,19,FALSE())),"",VLOOKUP($A28,'[2]liste reference'!B$1:S$1048576,19,FALSE())),VLOOKUP($A28,'[2]liste reference'!A$1:S$1048576,19,FALSE())))))</f>
        <v>1626</v>
      </c>
      <c r="Q28" s="486" t="n">
        <f aca="false">IF(ISTEXT(H28),"",(B28*$B$7/100)+(C28*$C$7/100))</f>
        <v>0.00669999985024333</v>
      </c>
      <c r="R28" s="487" t="n">
        <f aca="false">IF(OR(ISTEXT(H28),Q28=0),"",IF(Q28&lt;0.1,1,IF(Q28&lt;1,2,IF(Q28&lt;10,3,IF(Q28&lt;50,4,IF(Q28&gt;=50,5,""))))))</f>
        <v>1</v>
      </c>
      <c r="S28" s="487" t="n">
        <f aca="false">IF(ISERROR(R28*I28),0,R28*I28)</f>
        <v>10</v>
      </c>
      <c r="T28" s="487" t="n">
        <f aca="false">IF(ISERROR(R28*I28*J28),0,R28*I28*J28)</f>
        <v>10</v>
      </c>
      <c r="U28" s="499" t="n">
        <f aca="false">IF(ISERROR(R28*J28),0,R28*J28)</f>
        <v>1</v>
      </c>
      <c r="V28" s="488" t="str">
        <f aca="false">IF(AND(A28="",F28=0),"",IF(F28=0,"Il manque le(s) % de rec. !",""))</f>
        <v/>
      </c>
      <c r="W28" s="489"/>
      <c r="Y28" s="490" t="str">
        <f aca="false">IF(A28="new.cod","NEWCOD",IF(AND((Z28=""),ISTEXT(A28)),A28,IF(Z28="","",INDEX('[2]liste reference'!$A$8:$A$904,Z28))))</f>
        <v>LEMMIN</v>
      </c>
      <c r="Z28" s="280" t="n">
        <f aca="false">IF(ISERROR(MATCH(A28,'[2]liste reference'!$A$8:$A$904,0)),IF(ISERROR(MATCH(A28,'[2]liste reference'!$B$8:$B$904,0)),"",(MATCH(A28,'[2]liste reference'!$B$8:$B$904,0))),(MATCH(A28,'[2]liste reference'!$A$8:$A$904,0)))</f>
        <v>357</v>
      </c>
      <c r="AA28" s="491"/>
      <c r="AB28" s="492"/>
      <c r="AC28" s="492"/>
      <c r="BB28" s="280" t="n">
        <f aca="false">IF(A28="","",1)</f>
        <v>1</v>
      </c>
    </row>
    <row r="29" customFormat="false" ht="12.75" hidden="false" customHeight="false" outlineLevel="0" collapsed="false">
      <c r="A29" s="493" t="s">
        <v>154</v>
      </c>
      <c r="B29" s="494" t="n">
        <v>0</v>
      </c>
      <c r="C29" s="495" t="n">
        <v>0.00999999977648258</v>
      </c>
      <c r="D29" s="477" t="str">
        <f aca="false">IF(ISERROR(VLOOKUP($A29,'[2]liste reference'!$A$7:$D$904,2,0)),IF(ISERROR(VLOOKUP($A29,'[2]liste reference'!$B$7:$D$904,1,0)),"",VLOOKUP($A29,'[2]liste reference'!$B$7:$D$904,1,0)),VLOOKUP($A29,'[2]liste reference'!$A$7:$D$904,2,0))</f>
        <v>Lemanea sp.</v>
      </c>
      <c r="E29" s="496" t="e">
        <f aca="false">IF(D29="",0,VLOOKUP(D29,D$22:D28,1,0))</f>
        <v>#N/A</v>
      </c>
      <c r="F29" s="497" t="n">
        <f aca="false">($B29*$B$7+$C29*$C$7)/100</f>
        <v>0.00669999985024333</v>
      </c>
      <c r="G29" s="479" t="str">
        <f aca="false">IF(A29="","",IF(ISERROR(VLOOKUP($A29,'[2]liste reference'!$A$7:$P$904,13,0)),IF(ISERROR(VLOOKUP($A29,'[2]liste reference'!$B$7:$P$904,12,0)),"    -",VLOOKUP($A29,'[2]liste reference'!$B$7:$P$904,12,0)),VLOOKUP($A29,'[2]liste reference'!$A$7:$P$904,13,0)))</f>
        <v>ALG</v>
      </c>
      <c r="H29" s="480" t="n">
        <f aca="false">IF(A29="","x",IF(ISERROR(VLOOKUP($A29,'[2]liste reference'!$A$8:$P$904,14,0)),IF(ISERROR(VLOOKUP($A29,'[2]liste reference'!$B$8:$P$904,13,0)),"x",VLOOKUP($A29,'[2]liste reference'!$B$8:$P$904,13,0)),VLOOKUP($A29,'[2]liste reference'!$A$8:$P$904,14,0)))</f>
        <v>2</v>
      </c>
      <c r="I29" s="481" t="n">
        <f aca="false">IF(ISNUMBER(H29),IF(ISERROR(VLOOKUP($A29,'[2]liste reference'!$A$7:$P$904,3,0)),IF(ISERROR(VLOOKUP($A29,'[2]liste reference'!$B$7:$P$904,2,0)),"",VLOOKUP($A29,'[2]liste reference'!$B$7:$P$904,2,0)),VLOOKUP($A29,'[2]liste reference'!$A$7:$P$904,3,0)),"")</f>
        <v>15</v>
      </c>
      <c r="J29" s="481" t="n">
        <f aca="false">IF(ISNUMBER(H29),IF(ISERROR(VLOOKUP($A29,'[2]liste reference'!$A$7:$P$904,4,0)),IF(ISERROR(VLOOKUP($A29,'[2]liste reference'!$B$7:$P$904,3,0)),"",VLOOKUP($A29,'[2]liste reference'!$B$7:$P$904,3,0)),VLOOKUP($A29,'[2]liste reference'!$A$7:$P$904,4,0)),"")</f>
        <v>2</v>
      </c>
      <c r="K29" s="482" t="str">
        <f aca="false">IF(A29="NEWCOD",IF(AB29="","Remplir le champs 'Nouveau taxa' svp.",$AB29),IF(ISTEXT($E29),"DEJA SAISI !",IF(A29="","",IF(ISERROR(VLOOKUP($A29,'[2]liste reference'!$A$7:$D$904,2,0)),IF(ISERROR(VLOOKUP($A29,'[2]liste reference'!$B$7:$D$904,1,0)),"code non répertorié ou synonyme",VLOOKUP($A29,'[2]liste reference'!$B$7:$D$904,1,0)),VLOOKUP(A29,'[2]liste reference'!$A$7:$D$904,2,0)))))</f>
        <v>Lemanea sp.</v>
      </c>
      <c r="L29" s="498"/>
      <c r="M29" s="498"/>
      <c r="N29" s="498"/>
      <c r="O29" s="484" t="s">
        <v>2702</v>
      </c>
      <c r="P29" s="485" t="n">
        <f aca="false">IF($A29="NEWCOD",IF($AC29="","No",$AC29),IF(ISTEXT($E29),"DEJA SAISI !",IF($A29="","",IF(ISERROR(VLOOKUP($A29,'[2]liste reference'!A$1:S$1048576,19,FALSE())),IF(ISERROR(VLOOKUP($A29,'[2]liste reference'!B$1:S$1048576,19,FALSE())),"",VLOOKUP($A29,'[2]liste reference'!B$1:S$1048576,19,FALSE())),VLOOKUP($A29,'[2]liste reference'!A$1:S$1048576,19,FALSE())))))</f>
        <v>1159</v>
      </c>
      <c r="Q29" s="486" t="n">
        <f aca="false">IF(ISTEXT(H29),"",(B29*$B$7/100)+(C29*$C$7/100))</f>
        <v>0.00669999985024333</v>
      </c>
      <c r="R29" s="487" t="n">
        <f aca="false">IF(OR(ISTEXT(H29),Q29=0),"",IF(Q29&lt;0.1,1,IF(Q29&lt;1,2,IF(Q29&lt;10,3,IF(Q29&lt;50,4,IF(Q29&gt;=50,5,""))))))</f>
        <v>1</v>
      </c>
      <c r="S29" s="487" t="n">
        <f aca="false">IF(ISERROR(R29*I29),0,R29*I29)</f>
        <v>15</v>
      </c>
      <c r="T29" s="487" t="n">
        <f aca="false">IF(ISERROR(R29*I29*J29),0,R29*I29*J29)</f>
        <v>30</v>
      </c>
      <c r="U29" s="499" t="n">
        <f aca="false">IF(ISERROR(R29*J29),0,R29*J29)</f>
        <v>2</v>
      </c>
      <c r="V29" s="488" t="str">
        <f aca="false">IF(AND(A29="",F29=0),"",IF(F29=0,"Il manque le(s) % de rec. !",""))</f>
        <v/>
      </c>
      <c r="W29" s="489"/>
      <c r="X29" s="489"/>
      <c r="Y29" s="490" t="str">
        <f aca="false">IF(A29="new.cod","NEWCOD",IF(AND((Z29=""),ISTEXT(A29)),A29,IF(Z29="","",INDEX('[2]liste reference'!$A$8:$A$904,Z29))))</f>
        <v>LEASPX</v>
      </c>
      <c r="Z29" s="280" t="n">
        <f aca="false">IF(ISERROR(MATCH(A29,'[2]liste reference'!$A$8:$A$904,0)),IF(ISERROR(MATCH(A29,'[2]liste reference'!$B$8:$B$904,0)),"",(MATCH(A29,'[2]liste reference'!$B$8:$B$904,0))),(MATCH(A29,'[2]liste reference'!$A$8:$A$904,0)))</f>
        <v>34</v>
      </c>
      <c r="AA29" s="491" t="s">
        <v>2702</v>
      </c>
      <c r="AB29" s="492"/>
      <c r="AC29" s="492"/>
      <c r="BB29" s="280" t="n">
        <f aca="false">IF(A29="","",1)</f>
        <v>1</v>
      </c>
    </row>
    <row r="30" customFormat="false" ht="12.75" hidden="false" customHeight="false" outlineLevel="0" collapsed="false">
      <c r="A30" s="493" t="s">
        <v>2080</v>
      </c>
      <c r="B30" s="494" t="n">
        <v>0</v>
      </c>
      <c r="C30" s="495" t="n">
        <v>0.00999999977648258</v>
      </c>
      <c r="D30" s="477" t="str">
        <f aca="false">IF(ISERROR(VLOOKUP($A30,'[2]liste reference'!$A$7:$D$904,2,0)),IF(ISERROR(VLOOKUP($A30,'[2]liste reference'!$B$7:$D$904,1,0)),"",VLOOKUP($A30,'[2]liste reference'!$B$7:$D$904,1,0)),VLOOKUP($A30,'[2]liste reference'!$A$7:$D$904,2,0))</f>
        <v>Sparganium erectum</v>
      </c>
      <c r="E30" s="496" t="e">
        <f aca="false">IF(D30="",0,VLOOKUP(D30,D$22:D29,1,0))</f>
        <v>#N/A</v>
      </c>
      <c r="F30" s="497" t="n">
        <f aca="false">($B30*$B$7+$C30*$C$7)/100</f>
        <v>0.00669999985024333</v>
      </c>
      <c r="G30" s="479" t="str">
        <f aca="false">IF(A30="","",IF(ISERROR(VLOOKUP($A30,'[2]liste reference'!$A$7:$P$904,13,0)),IF(ISERROR(VLOOKUP($A30,'[2]liste reference'!$B$7:$P$904,12,0)),"    -",VLOOKUP($A30,'[2]liste reference'!$B$7:$P$904,12,0)),VLOOKUP($A30,'[2]liste reference'!$A$7:$P$904,13,0)))</f>
        <v>PHe</v>
      </c>
      <c r="H30" s="480" t="n">
        <f aca="false">IF(A30="","x",IF(ISERROR(VLOOKUP($A30,'[2]liste reference'!$A$8:$P$904,14,0)),IF(ISERROR(VLOOKUP($A30,'[2]liste reference'!$B$8:$P$904,13,0)),"x",VLOOKUP($A30,'[2]liste reference'!$B$8:$P$904,13,0)),VLOOKUP($A30,'[2]liste reference'!$A$8:$P$904,14,0)))</f>
        <v>8</v>
      </c>
      <c r="I30" s="481" t="n">
        <f aca="false">IF(ISNUMBER(H30),IF(ISERROR(VLOOKUP($A30,'[2]liste reference'!$A$7:$P$904,3,0)),IF(ISERROR(VLOOKUP($A30,'[2]liste reference'!$B$7:$P$904,2,0)),"",VLOOKUP($A30,'[2]liste reference'!$B$7:$P$904,2,0)),VLOOKUP($A30,'[2]liste reference'!$A$7:$P$904,3,0)),"")</f>
        <v>10</v>
      </c>
      <c r="J30" s="481" t="n">
        <f aca="false">IF(ISNUMBER(H30),IF(ISERROR(VLOOKUP($A30,'[2]liste reference'!$A$7:$P$904,4,0)),IF(ISERROR(VLOOKUP($A30,'[2]liste reference'!$B$7:$P$904,3,0)),"",VLOOKUP($A30,'[2]liste reference'!$B$7:$P$904,3,0)),VLOOKUP($A30,'[2]liste reference'!$A$7:$P$904,4,0)),"")</f>
        <v>1</v>
      </c>
      <c r="K30" s="482" t="str">
        <f aca="false">IF(A30="NEWCOD",IF(AB30="","Remplir le champs 'Nouveau taxa' svp.",$AB30),IF(ISTEXT($E30),"DEJA SAISI !",IF(A30="","",IF(ISERROR(VLOOKUP($A30,'[2]liste reference'!$A$7:$D$904,2,0)),IF(ISERROR(VLOOKUP($A30,'[2]liste reference'!$B$7:$D$904,1,0)),"code non répertorié ou synonyme",VLOOKUP($A30,'[2]liste reference'!$B$7:$D$904,1,0)),VLOOKUP(A30,'[2]liste reference'!$A$7:$D$904,2,0)))))</f>
        <v>Sparganium erectum</v>
      </c>
      <c r="L30" s="498"/>
      <c r="M30" s="498"/>
      <c r="N30" s="498"/>
      <c r="O30" s="484"/>
      <c r="P30" s="485" t="n">
        <f aca="false">IF($A30="NEWCOD",IF($AC30="","No",$AC30),IF(ISTEXT($E30),"DEJA SAISI !",IF($A30="","",IF(ISERROR(VLOOKUP($A30,'[2]liste reference'!A$1:S$1048576,19,FALSE())),IF(ISERROR(VLOOKUP($A30,'[2]liste reference'!B$1:S$1048576,19,FALSE())),"",VLOOKUP($A30,'[2]liste reference'!B$1:S$1048576,19,FALSE())),VLOOKUP($A30,'[2]liste reference'!A$1:S$1048576,19,FALSE())))))</f>
        <v>1671</v>
      </c>
      <c r="Q30" s="486" t="n">
        <f aca="false">IF(ISTEXT(H30),"",(B30*$B$7/100)+(C30*$C$7/100))</f>
        <v>0.00669999985024333</v>
      </c>
      <c r="R30" s="487" t="n">
        <f aca="false">IF(OR(ISTEXT(H30),Q30=0),"",IF(Q30&lt;0.1,1,IF(Q30&lt;1,2,IF(Q30&lt;10,3,IF(Q30&lt;50,4,IF(Q30&gt;=50,5,""))))))</f>
        <v>1</v>
      </c>
      <c r="S30" s="487" t="n">
        <f aca="false">IF(ISERROR(R30*I30),0,R30*I30)</f>
        <v>10</v>
      </c>
      <c r="T30" s="487" t="n">
        <f aca="false">IF(ISERROR(R30*I30*J30),0,R30*I30*J30)</f>
        <v>10</v>
      </c>
      <c r="U30" s="499" t="n">
        <f aca="false">IF(ISERROR(R30*J30),0,R30*J30)</f>
        <v>1</v>
      </c>
      <c r="V30" s="488" t="str">
        <f aca="false">IF(AND(A30="",F30=0),"",IF(F30=0,"Il manque le(s) % de rec. !",""))</f>
        <v/>
      </c>
      <c r="W30" s="489"/>
      <c r="Y30" s="490" t="str">
        <f aca="false">IF(A30="new.cod","NEWCOD",IF(AND((Z30=""),ISTEXT(A30)),A30,IF(Z30="","",INDEX('[2]liste reference'!$A$8:$A$904,Z30))))</f>
        <v>SPAERE</v>
      </c>
      <c r="Z30" s="280" t="n">
        <f aca="false">IF(ISERROR(MATCH(A30,'[2]liste reference'!$A$8:$A$904,0)),IF(ISERROR(MATCH(A30,'[2]liste reference'!$B$8:$B$904,0)),"",(MATCH(A30,'[2]liste reference'!$B$8:$B$904,0))),(MATCH(A30,'[2]liste reference'!$A$8:$A$904,0)))</f>
        <v>668</v>
      </c>
      <c r="AA30" s="491"/>
      <c r="AB30" s="492"/>
      <c r="AC30" s="492"/>
      <c r="BB30" s="280" t="n">
        <f aca="false">IF(A30="","",1)</f>
        <v>1</v>
      </c>
    </row>
    <row r="31" customFormat="false" ht="12.75" hidden="false" customHeight="false" outlineLevel="0" collapsed="false">
      <c r="A31" s="493" t="s">
        <v>1795</v>
      </c>
      <c r="B31" s="494" t="n">
        <v>0</v>
      </c>
      <c r="C31" s="495" t="n">
        <v>0.00999999977648258</v>
      </c>
      <c r="D31" s="477" t="str">
        <f aca="false">IF(ISERROR(VLOOKUP($A31,'[2]liste reference'!$A$7:$D$904,2,0)),IF(ISERROR(VLOOKUP($A31,'[2]liste reference'!$B$7:$D$904,1,0)),"",VLOOKUP($A31,'[2]liste reference'!$B$7:$D$904,1,0)),VLOOKUP($A31,'[2]liste reference'!$A$7:$D$904,2,0))</f>
        <v>Carex vesicaria</v>
      </c>
      <c r="E31" s="496" t="e">
        <f aca="false">IF(D31="",0,VLOOKUP(D31,D$22:D30,1,0))</f>
        <v>#N/A</v>
      </c>
      <c r="F31" s="497" t="n">
        <f aca="false">($B31*$B$7+$C31*$C$7)/100</f>
        <v>0.00669999985024333</v>
      </c>
      <c r="G31" s="479" t="str">
        <f aca="false">IF(A31="","",IF(ISERROR(VLOOKUP($A31,'[2]liste reference'!$A$7:$P$904,13,0)),IF(ISERROR(VLOOKUP($A31,'[2]liste reference'!$B$7:$P$904,12,0)),"    -",VLOOKUP($A31,'[2]liste reference'!$B$7:$P$904,12,0)),VLOOKUP($A31,'[2]liste reference'!$A$7:$P$904,13,0)))</f>
        <v>PHe</v>
      </c>
      <c r="H31" s="480" t="n">
        <f aca="false">IF(A31="","x",IF(ISERROR(VLOOKUP($A31,'[2]liste reference'!$A$8:$P$904,14,0)),IF(ISERROR(VLOOKUP($A31,'[2]liste reference'!$B$8:$P$904,13,0)),"x",VLOOKUP($A31,'[2]liste reference'!$B$8:$P$904,13,0)),VLOOKUP($A31,'[2]liste reference'!$A$8:$P$904,14,0)))</f>
        <v>8</v>
      </c>
      <c r="I31" s="481" t="n">
        <f aca="false">IF(ISNUMBER(H31),IF(ISERROR(VLOOKUP($A31,'[2]liste reference'!$A$7:$P$904,3,0)),IF(ISERROR(VLOOKUP($A31,'[2]liste reference'!$B$7:$P$904,2,0)),"",VLOOKUP($A31,'[2]liste reference'!$B$7:$P$904,2,0)),VLOOKUP($A31,'[2]liste reference'!$A$7:$P$904,3,0)),"")</f>
        <v>12</v>
      </c>
      <c r="J31" s="481" t="n">
        <f aca="false">IF(ISNUMBER(H31),IF(ISERROR(VLOOKUP($A31,'[2]liste reference'!$A$7:$P$904,4,0)),IF(ISERROR(VLOOKUP($A31,'[2]liste reference'!$B$7:$P$904,3,0)),"",VLOOKUP($A31,'[2]liste reference'!$B$7:$P$904,3,0)),VLOOKUP($A31,'[2]liste reference'!$A$7:$P$904,4,0)),"")</f>
        <v>2</v>
      </c>
      <c r="K31" s="482" t="str">
        <f aca="false">IF(A31="NEWCOD",IF(AB31="","Remplir le champs 'Nouveau taxa' svp.",$AB31),IF(ISTEXT($E31),"DEJA SAISI !",IF(A31="","",IF(ISERROR(VLOOKUP($A31,'[2]liste reference'!$A$7:$D$904,2,0)),IF(ISERROR(VLOOKUP($A31,'[2]liste reference'!$B$7:$D$904,1,0)),"code non répertorié ou synonyme",VLOOKUP($A31,'[2]liste reference'!$B$7:$D$904,1,0)),VLOOKUP(A31,'[2]liste reference'!$A$7:$D$904,2,0)))))</f>
        <v>Carex vesicaria</v>
      </c>
      <c r="L31" s="498"/>
      <c r="M31" s="498"/>
      <c r="N31" s="498"/>
      <c r="O31" s="484"/>
      <c r="P31" s="485" t="n">
        <f aca="false">IF($A31="NEWCOD",IF($AC31="","No",$AC31),IF(ISTEXT($E31),"DEJA SAISI !",IF($A31="","",IF(ISERROR(VLOOKUP($A31,'[2]liste reference'!A$1:S$1048576,19,FALSE())),IF(ISERROR(VLOOKUP($A31,'[2]liste reference'!B$1:S$1048576,19,FALSE())),"",VLOOKUP($A31,'[2]liste reference'!B$1:S$1048576,19,FALSE())),VLOOKUP($A31,'[2]liste reference'!A$1:S$1048576,19,FALSE())))))</f>
        <v>1491</v>
      </c>
      <c r="Q31" s="486" t="n">
        <f aca="false">IF(ISTEXT(H31),"",(B31*$B$7/100)+(C31*$C$7/100))</f>
        <v>0.00669999985024333</v>
      </c>
      <c r="R31" s="487" t="n">
        <f aca="false">IF(OR(ISTEXT(H31),Q31=0),"",IF(Q31&lt;0.1,1,IF(Q31&lt;1,2,IF(Q31&lt;10,3,IF(Q31&lt;50,4,IF(Q31&gt;=50,5,""))))))</f>
        <v>1</v>
      </c>
      <c r="S31" s="487" t="n">
        <f aca="false">IF(ISERROR(R31*I31),0,R31*I31)</f>
        <v>12</v>
      </c>
      <c r="T31" s="487" t="n">
        <f aca="false">IF(ISERROR(R31*I31*J31),0,R31*I31*J31)</f>
        <v>24</v>
      </c>
      <c r="U31" s="499" t="n">
        <f aca="false">IF(ISERROR(R31*J31),0,R31*J31)</f>
        <v>2</v>
      </c>
      <c r="V31" s="488" t="str">
        <f aca="false">IF(AND(A31="",F31=0),"",IF(F31=0,"Il manque le(s) % de rec. !",""))</f>
        <v/>
      </c>
      <c r="W31" s="489"/>
      <c r="Y31" s="490" t="str">
        <f aca="false">IF(A31="new.cod","NEWCOD",IF(AND((Z31=""),ISTEXT(A31)),A31,IF(Z31="","",INDEX('[2]liste reference'!$A$8:$A$904,Z31))))</f>
        <v>CARVES</v>
      </c>
      <c r="Z31" s="280" t="n">
        <f aca="false">IF(ISERROR(MATCH(A31,'[2]liste reference'!$A$8:$A$904,0)),IF(ISERROR(MATCH(A31,'[2]liste reference'!$B$8:$B$904,0)),"",(MATCH(A31,'[2]liste reference'!$B$8:$B$904,0))),(MATCH(A31,'[2]liste reference'!$A$8:$A$904,0)))</f>
        <v>546</v>
      </c>
      <c r="AA31" s="491"/>
      <c r="AB31" s="492"/>
      <c r="AC31" s="492"/>
      <c r="BB31" s="280" t="n">
        <f aca="false">IF(A31="","",1)</f>
        <v>1</v>
      </c>
    </row>
    <row r="32" customFormat="false" ht="12.75" hidden="false" customHeight="false" outlineLevel="0" collapsed="false">
      <c r="A32" s="493" t="s">
        <v>228</v>
      </c>
      <c r="B32" s="494" t="n">
        <v>0</v>
      </c>
      <c r="C32" s="495" t="n">
        <v>0.0199999995529652</v>
      </c>
      <c r="D32" s="477" t="str">
        <f aca="false">IF(ISERROR(VLOOKUP($A32,'[2]liste reference'!$A$7:$D$904,2,0)),IF(ISERROR(VLOOKUP($A32,'[2]liste reference'!$B$7:$D$904,1,0)),"",VLOOKUP($A32,'[2]liste reference'!$B$7:$D$904,1,0)),VLOOKUP($A32,'[2]liste reference'!$A$7:$D$904,2,0))</f>
        <v>Phormidium sp.</v>
      </c>
      <c r="E32" s="496" t="e">
        <f aca="false">IF(D32="",0,VLOOKUP(D32,D$22:D31,1,0))</f>
        <v>#N/A</v>
      </c>
      <c r="F32" s="497" t="n">
        <f aca="false">($B32*$B$7+$C32*$C$7)/100</f>
        <v>0.0133999997004867</v>
      </c>
      <c r="G32" s="479" t="str">
        <f aca="false">IF(A32="","",IF(ISERROR(VLOOKUP($A32,'[2]liste reference'!$A$7:$P$904,13,0)),IF(ISERROR(VLOOKUP($A32,'[2]liste reference'!$B$7:$P$904,12,0)),"    -",VLOOKUP($A32,'[2]liste reference'!$B$7:$P$904,12,0)),VLOOKUP($A32,'[2]liste reference'!$A$7:$P$904,13,0)))</f>
        <v>ALG</v>
      </c>
      <c r="H32" s="480" t="n">
        <f aca="false">IF(A32="","x",IF(ISERROR(VLOOKUP($A32,'[2]liste reference'!$A$8:$P$904,14,0)),IF(ISERROR(VLOOKUP($A32,'[2]liste reference'!$B$8:$P$904,13,0)),"x",VLOOKUP($A32,'[2]liste reference'!$B$8:$P$904,13,0)),VLOOKUP($A32,'[2]liste reference'!$A$8:$P$904,14,0)))</f>
        <v>2</v>
      </c>
      <c r="I32" s="481" t="n">
        <f aca="false">IF(ISNUMBER(H32),IF(ISERROR(VLOOKUP($A32,'[2]liste reference'!$A$7:$P$904,3,0)),IF(ISERROR(VLOOKUP($A32,'[2]liste reference'!$B$7:$P$904,2,0)),"",VLOOKUP($A32,'[2]liste reference'!$B$7:$P$904,2,0)),VLOOKUP($A32,'[2]liste reference'!$A$7:$P$904,3,0)),"")</f>
        <v>13</v>
      </c>
      <c r="J32" s="481" t="n">
        <f aca="false">IF(ISNUMBER(H32),IF(ISERROR(VLOOKUP($A32,'[2]liste reference'!$A$7:$P$904,4,0)),IF(ISERROR(VLOOKUP($A32,'[2]liste reference'!$B$7:$P$904,3,0)),"",VLOOKUP($A32,'[2]liste reference'!$B$7:$P$904,3,0)),VLOOKUP($A32,'[2]liste reference'!$A$7:$P$904,4,0)),"")</f>
        <v>2</v>
      </c>
      <c r="K32" s="482" t="str">
        <f aca="false">IF(A32="NEWCOD",IF(AB32="","Remplir le champs 'Nouveau taxa' svp.",$AB32),IF(ISTEXT($E32),"DEJA SAISI !",IF(A32="","",IF(ISERROR(VLOOKUP($A32,'[2]liste reference'!$A$7:$D$904,2,0)),IF(ISERROR(VLOOKUP($A32,'[2]liste reference'!$B$7:$D$904,1,0)),"code non répertorié ou synonyme",VLOOKUP($A32,'[2]liste reference'!$B$7:$D$904,1,0)),VLOOKUP(A32,'[2]liste reference'!$A$7:$D$904,2,0)))))</f>
        <v>Phormidium sp.</v>
      </c>
      <c r="L32" s="498"/>
      <c r="M32" s="498"/>
      <c r="N32" s="498"/>
      <c r="O32" s="484"/>
      <c r="P32" s="485" t="n">
        <f aca="false">IF($A32="NEWCOD",IF($AC32="","No",$AC32),IF(ISTEXT($E32),"DEJA SAISI !",IF($A32="","",IF(ISERROR(VLOOKUP($A32,'[2]liste reference'!A$1:S$1048576,19,FALSE())),IF(ISERROR(VLOOKUP($A32,'[2]liste reference'!B$1:S$1048576,19,FALSE())),"",VLOOKUP($A32,'[2]liste reference'!B$1:S$1048576,19,FALSE())),VLOOKUP($A32,'[2]liste reference'!A$1:S$1048576,19,FALSE())))))</f>
        <v>6414</v>
      </c>
      <c r="Q32" s="486" t="n">
        <f aca="false">IF(ISTEXT(H32),"",(B32*$B$7/100)+(C32*$C$7/100))</f>
        <v>0.0133999997004867</v>
      </c>
      <c r="R32" s="487" t="n">
        <f aca="false">IF(OR(ISTEXT(H32),Q32=0),"",IF(Q32&lt;0.1,1,IF(Q32&lt;1,2,IF(Q32&lt;10,3,IF(Q32&lt;50,4,IF(Q32&gt;=50,5,""))))))</f>
        <v>1</v>
      </c>
      <c r="S32" s="487" t="n">
        <f aca="false">IF(ISERROR(R32*I32),0,R32*I32)</f>
        <v>13</v>
      </c>
      <c r="T32" s="487" t="n">
        <f aca="false">IF(ISERROR(R32*I32*J32),0,R32*I32*J32)</f>
        <v>26</v>
      </c>
      <c r="U32" s="499" t="n">
        <f aca="false">IF(ISERROR(R32*J32),0,R32*J32)</f>
        <v>2</v>
      </c>
      <c r="V32" s="488" t="str">
        <f aca="false">IF(AND(A32="",F32=0),"",IF(F32=0,"Il manque le(s) % de rec. !",""))</f>
        <v/>
      </c>
      <c r="W32" s="489"/>
      <c r="Y32" s="490" t="str">
        <f aca="false">IF(A32="new.cod","NEWCOD",IF(AND((Z32=""),ISTEXT(A32)),A32,IF(Z32="","",INDEX('[2]liste reference'!$A$8:$A$904,Z32))))</f>
        <v>PHOSPX</v>
      </c>
      <c r="Z32" s="280" t="n">
        <f aca="false">IF(ISERROR(MATCH(A32,'[2]liste reference'!$A$8:$A$904,0)),IF(ISERROR(MATCH(A32,'[2]liste reference'!$B$8:$B$904,0)),"",(MATCH(A32,'[2]liste reference'!$B$8:$B$904,0))),(MATCH(A32,'[2]liste reference'!$A$8:$A$904,0)))</f>
        <v>57</v>
      </c>
      <c r="AA32" s="491"/>
      <c r="AB32" s="492"/>
      <c r="AC32" s="492"/>
      <c r="BB32" s="280" t="n">
        <f aca="false">IF(A32="","",1)</f>
        <v>1</v>
      </c>
    </row>
    <row r="33" customFormat="false" ht="12.75" hidden="false" customHeight="false" outlineLevel="0" collapsed="false">
      <c r="A33" s="493" t="s">
        <v>160</v>
      </c>
      <c r="B33" s="494" t="n">
        <v>0</v>
      </c>
      <c r="C33" s="495" t="n">
        <v>0.00999999977648258</v>
      </c>
      <c r="D33" s="477" t="str">
        <f aca="false">IF(ISERROR(VLOOKUP($A33,'[2]liste reference'!$A$7:$D$904,2,0)),IF(ISERROR(VLOOKUP($A33,'[2]liste reference'!$B$7:$D$904,1,0)),"",VLOOKUP($A33,'[2]liste reference'!$B$7:$D$904,1,0)),VLOOKUP($A33,'[2]liste reference'!$A$7:$D$904,2,0))</f>
        <v>Melosira sp.</v>
      </c>
      <c r="E33" s="496" t="e">
        <f aca="false">IF(D33="",0,VLOOKUP(D33,D$22:D32,1,0))</f>
        <v>#N/A</v>
      </c>
      <c r="F33" s="497" t="n">
        <f aca="false">($B33*$B$7+$C33*$C$7)/100</f>
        <v>0.00669999985024333</v>
      </c>
      <c r="G33" s="479" t="str">
        <f aca="false">IF(A33="","",IF(ISERROR(VLOOKUP($A33,'[2]liste reference'!$A$7:$P$904,13,0)),IF(ISERROR(VLOOKUP($A33,'[2]liste reference'!$B$7:$P$904,12,0)),"    -",VLOOKUP($A33,'[2]liste reference'!$B$7:$P$904,12,0)),VLOOKUP($A33,'[2]liste reference'!$A$7:$P$904,13,0)))</f>
        <v>ALG</v>
      </c>
      <c r="H33" s="480" t="n">
        <f aca="false">IF(A33="","x",IF(ISERROR(VLOOKUP($A33,'[2]liste reference'!$A$8:$P$904,14,0)),IF(ISERROR(VLOOKUP($A33,'[2]liste reference'!$B$8:$P$904,13,0)),"x",VLOOKUP($A33,'[2]liste reference'!$B$8:$P$904,13,0)),VLOOKUP($A33,'[2]liste reference'!$A$8:$P$904,14,0)))</f>
        <v>2</v>
      </c>
      <c r="I33" s="481" t="n">
        <f aca="false">IF(ISNUMBER(H33),IF(ISERROR(VLOOKUP($A33,'[2]liste reference'!$A$7:$P$904,3,0)),IF(ISERROR(VLOOKUP($A33,'[2]liste reference'!$B$7:$P$904,2,0)),"",VLOOKUP($A33,'[2]liste reference'!$B$7:$P$904,2,0)),VLOOKUP($A33,'[2]liste reference'!$A$7:$P$904,3,0)),"")</f>
        <v>10</v>
      </c>
      <c r="J33" s="481" t="n">
        <f aca="false">IF(ISNUMBER(H33),IF(ISERROR(VLOOKUP($A33,'[2]liste reference'!$A$7:$P$904,4,0)),IF(ISERROR(VLOOKUP($A33,'[2]liste reference'!$B$7:$P$904,3,0)),"",VLOOKUP($A33,'[2]liste reference'!$B$7:$P$904,3,0)),VLOOKUP($A33,'[2]liste reference'!$A$7:$P$904,4,0)),"")</f>
        <v>1</v>
      </c>
      <c r="K33" s="482" t="str">
        <f aca="false">IF(A33="NEWCOD",IF(AB33="","Remplir le champs 'Nouveau taxa' svp.",$AB33),IF(ISTEXT($E33),"DEJA SAISI !",IF(A33="","",IF(ISERROR(VLOOKUP($A33,'[2]liste reference'!$A$7:$D$904,2,0)),IF(ISERROR(VLOOKUP($A33,'[2]liste reference'!$B$7:$D$904,1,0)),"code non répertorié ou synonyme",VLOOKUP($A33,'[2]liste reference'!$B$7:$D$904,1,0)),VLOOKUP(A33,'[2]liste reference'!$A$7:$D$904,2,0)))))</f>
        <v>Melosira sp.</v>
      </c>
      <c r="L33" s="498"/>
      <c r="M33" s="498"/>
      <c r="N33" s="498"/>
      <c r="O33" s="484"/>
      <c r="P33" s="485" t="n">
        <f aca="false">IF($A33="NEWCOD",IF($AC33="","No",$AC33),IF(ISTEXT($E33),"DEJA SAISI !",IF($A33="","",IF(ISERROR(VLOOKUP($A33,'[2]liste reference'!A$1:S$1048576,19,FALSE())),IF(ISERROR(VLOOKUP($A33,'[2]liste reference'!B$1:S$1048576,19,FALSE())),"",VLOOKUP($A33,'[2]liste reference'!B$1:S$1048576,19,FALSE())),VLOOKUP($A33,'[2]liste reference'!A$1:S$1048576,19,FALSE())))))</f>
        <v>8714</v>
      </c>
      <c r="Q33" s="486" t="n">
        <f aca="false">IF(ISTEXT(H33),"",(B33*$B$7/100)+(C33*$C$7/100))</f>
        <v>0.00669999985024333</v>
      </c>
      <c r="R33" s="487" t="n">
        <f aca="false">IF(OR(ISTEXT(H33),Q33=0),"",IF(Q33&lt;0.1,1,IF(Q33&lt;1,2,IF(Q33&lt;10,3,IF(Q33&lt;50,4,IF(Q33&gt;=50,5,""))))))</f>
        <v>1</v>
      </c>
      <c r="S33" s="487" t="n">
        <f aca="false">IF(ISERROR(R33*I33),0,R33*I33)</f>
        <v>10</v>
      </c>
      <c r="T33" s="487" t="n">
        <f aca="false">IF(ISERROR(R33*I33*J33),0,R33*I33*J33)</f>
        <v>10</v>
      </c>
      <c r="U33" s="499" t="n">
        <f aca="false">IF(ISERROR(R33*J33),0,R33*J33)</f>
        <v>1</v>
      </c>
      <c r="V33" s="488" t="str">
        <f aca="false">IF(AND(A33="",F33=0),"",IF(F33=0,"Il manque le(s) % de rec. !",""))</f>
        <v/>
      </c>
      <c r="W33" s="489"/>
      <c r="Y33" s="490" t="str">
        <f aca="false">IF(A33="new.cod","NEWCOD",IF(AND((Z33=""),ISTEXT(A33)),A33,IF(Z33="","",INDEX('[2]liste reference'!$A$8:$A$904,Z33))))</f>
        <v>MELSPX</v>
      </c>
      <c r="Z33" s="280" t="n">
        <f aca="false">IF(ISERROR(MATCH(A33,'[2]liste reference'!$A$8:$A$904,0)),IF(ISERROR(MATCH(A33,'[2]liste reference'!$B$8:$B$904,0)),"",(MATCH(A33,'[2]liste reference'!$B$8:$B$904,0))),(MATCH(A33,'[2]liste reference'!$A$8:$A$904,0)))</f>
        <v>36</v>
      </c>
      <c r="AA33" s="491"/>
      <c r="AB33" s="492"/>
      <c r="AC33" s="492"/>
      <c r="BB33" s="280" t="n">
        <f aca="false">IF(A33="","",1)</f>
        <v>1</v>
      </c>
    </row>
    <row r="34" customFormat="false" ht="12.75" hidden="false" customHeight="false" outlineLevel="0" collapsed="false">
      <c r="A34" s="493" t="s">
        <v>220</v>
      </c>
      <c r="B34" s="494" t="n">
        <v>0.00999999977648258</v>
      </c>
      <c r="C34" s="495" t="n">
        <v>0</v>
      </c>
      <c r="D34" s="477" t="str">
        <f aca="false">IF(ISERROR(VLOOKUP($A34,'[2]liste reference'!$A$7:$D$904,2,0)),IF(ISERROR(VLOOKUP($A34,'[2]liste reference'!$B$7:$D$904,1,0)),"",VLOOKUP($A34,'[2]liste reference'!$B$7:$D$904,1,0)),VLOOKUP($A34,'[2]liste reference'!$A$7:$D$904,2,0))</f>
        <v>Nostoc sp.</v>
      </c>
      <c r="E34" s="496" t="e">
        <f aca="false">IF(D34="",0,VLOOKUP(D34,D$22:D33,1,0))</f>
        <v>#N/A</v>
      </c>
      <c r="F34" s="501" t="n">
        <f aca="false">($B34*$B$7+$C34*$C$7)/100</f>
        <v>0.00329999992623925</v>
      </c>
      <c r="G34" s="479" t="str">
        <f aca="false">IF(A34="","",IF(ISERROR(VLOOKUP($A34,'[2]liste reference'!$A$7:$P$904,13,0)),IF(ISERROR(VLOOKUP($A34,'[2]liste reference'!$B$7:$P$904,12,0)),"    -",VLOOKUP($A34,'[2]liste reference'!$B$7:$P$904,12,0)),VLOOKUP($A34,'[2]liste reference'!$A$7:$P$904,13,0)))</f>
        <v>ALG</v>
      </c>
      <c r="H34" s="480" t="n">
        <f aca="false">IF(A34="","x",IF(ISERROR(VLOOKUP($A34,'[2]liste reference'!$A$8:$P$904,14,0)),IF(ISERROR(VLOOKUP($A34,'[2]liste reference'!$B$8:$P$904,13,0)),"x",VLOOKUP($A34,'[2]liste reference'!$B$8:$P$904,13,0)),VLOOKUP($A34,'[2]liste reference'!$A$8:$P$904,14,0)))</f>
        <v>2</v>
      </c>
      <c r="I34" s="481" t="n">
        <f aca="false">IF(ISNUMBER(H34),IF(ISERROR(VLOOKUP($A34,'[2]liste reference'!$A$7:$P$904,3,0)),IF(ISERROR(VLOOKUP($A34,'[2]liste reference'!$B$7:$P$904,2,0)),"",VLOOKUP($A34,'[2]liste reference'!$B$7:$P$904,2,0)),VLOOKUP($A34,'[2]liste reference'!$A$7:$P$904,3,0)),"")</f>
        <v>9</v>
      </c>
      <c r="J34" s="481" t="n">
        <f aca="false">IF(ISNUMBER(H34),IF(ISERROR(VLOOKUP($A34,'[2]liste reference'!$A$7:$P$904,4,0)),IF(ISERROR(VLOOKUP($A34,'[2]liste reference'!$B$7:$P$904,3,0)),"",VLOOKUP($A34,'[2]liste reference'!$B$7:$P$904,3,0)),VLOOKUP($A34,'[2]liste reference'!$A$7:$P$904,4,0)),"")</f>
        <v>1</v>
      </c>
      <c r="K34" s="482" t="str">
        <f aca="false">IF(A34="NEWCOD",IF(AB34="","Remplir le champs 'Nouveau taxa' svp.",$AB34),IF(ISTEXT($E34),"DEJA SAISI !",IF(A34="","",IF(ISERROR(VLOOKUP($A34,'[2]liste reference'!$A$7:$D$904,2,0)),IF(ISERROR(VLOOKUP($A34,'[2]liste reference'!$B$7:$D$904,1,0)),"code non répertorié ou synonyme",VLOOKUP($A34,'[2]liste reference'!$B$7:$D$904,1,0)),VLOOKUP(A34,'[2]liste reference'!$A$7:$D$904,2,0)))))</f>
        <v>Nostoc sp.</v>
      </c>
      <c r="L34" s="498"/>
      <c r="M34" s="498"/>
      <c r="N34" s="498"/>
      <c r="O34" s="484"/>
      <c r="P34" s="485" t="n">
        <f aca="false">IF($A34="NEWCOD",IF($AC34="","No",$AC34),IF(ISTEXT($E34),"DEJA SAISI !",IF($A34="","",IF(ISERROR(VLOOKUP($A34,'[2]liste reference'!A$1:S$1048576,19,FALSE())),IF(ISERROR(VLOOKUP($A34,'[2]liste reference'!B$1:S$1048576,19,FALSE())),"",VLOOKUP($A34,'[2]liste reference'!B$1:S$1048576,19,FALSE())),VLOOKUP($A34,'[2]liste reference'!A$1:S$1048576,19,FALSE())))))</f>
        <v>1105</v>
      </c>
      <c r="Q34" s="486" t="n">
        <f aca="false">IF(ISTEXT(H34),"",(B34*$B$7/100)+(C34*$C$7/100))</f>
        <v>0.00329999992623925</v>
      </c>
      <c r="R34" s="487" t="n">
        <f aca="false">IF(OR(ISTEXT(H34),Q34=0),"",IF(Q34&lt;0.1,1,IF(Q34&lt;1,2,IF(Q34&lt;10,3,IF(Q34&lt;50,4,IF(Q34&gt;=50,5,""))))))</f>
        <v>1</v>
      </c>
      <c r="S34" s="487" t="n">
        <f aca="false">IF(ISERROR(R34*I34),0,R34*I34)</f>
        <v>9</v>
      </c>
      <c r="T34" s="487" t="n">
        <f aca="false">IF(ISERROR(R34*I34*J34),0,R34*I34*J34)</f>
        <v>9</v>
      </c>
      <c r="U34" s="499" t="n">
        <f aca="false">IF(ISERROR(R34*J34),0,R34*J34)</f>
        <v>1</v>
      </c>
      <c r="V34" s="488" t="str">
        <f aca="false">IF(AND(A34="",F34=0),"",IF(F34=0,"Il manque le(s) % de rec. !",""))</f>
        <v/>
      </c>
      <c r="W34" s="489"/>
      <c r="Y34" s="490" t="str">
        <f aca="false">IF(A34="new.cod","NEWCOD",IF(AND((Z34=""),ISTEXT(A34)),A34,IF(Z34="","",INDEX('[2]liste reference'!$A$8:$A$904,Z34))))</f>
        <v>NOSSPX</v>
      </c>
      <c r="Z34" s="280" t="n">
        <f aca="false">IF(ISERROR(MATCH(A34,'[2]liste reference'!$A$8:$A$904,0)),IF(ISERROR(MATCH(A34,'[2]liste reference'!$B$8:$B$904,0)),"",(MATCH(A34,'[2]liste reference'!$B$8:$B$904,0))),(MATCH(A34,'[2]liste reference'!$A$8:$A$904,0)))</f>
        <v>54</v>
      </c>
      <c r="AA34" s="491"/>
      <c r="AB34" s="492"/>
      <c r="AC34" s="492"/>
      <c r="BB34" s="280" t="n">
        <f aca="false">IF(A34="","",1)</f>
        <v>1</v>
      </c>
    </row>
    <row r="35" customFormat="false" ht="12.75" hidden="false" customHeight="false" outlineLevel="0" collapsed="false">
      <c r="A35" s="493" t="s">
        <v>916</v>
      </c>
      <c r="B35" s="494" t="n">
        <v>0.00999999977648258</v>
      </c>
      <c r="C35" s="495" t="n">
        <v>0</v>
      </c>
      <c r="D35" s="477" t="str">
        <f aca="false">IF(ISERROR(VLOOKUP($A35,'[2]liste reference'!$A$7:$D$904,2,0)),IF(ISERROR(VLOOKUP($A35,'[2]liste reference'!$B$7:$D$904,1,0)),"",VLOOKUP($A35,'[2]liste reference'!$B$7:$D$904,1,0)),VLOOKUP($A35,'[2]liste reference'!$A$7:$D$904,2,0))</f>
        <v>Fontinalis squamosa</v>
      </c>
      <c r="E35" s="496" t="e">
        <f aca="false">IF(D35="",0,VLOOKUP(D35,D$22:D34,1,0))</f>
        <v>#N/A</v>
      </c>
      <c r="F35" s="501" t="n">
        <f aca="false">($B35*$B$7+$C35*$C$7)/100</f>
        <v>0.00329999992623925</v>
      </c>
      <c r="G35" s="479" t="str">
        <f aca="false">IF(A35="","",IF(ISERROR(VLOOKUP($A35,'[2]liste reference'!$A$7:$P$904,13,0)),IF(ISERROR(VLOOKUP($A35,'[2]liste reference'!$B$7:$P$904,12,0)),"    -",VLOOKUP($A35,'[2]liste reference'!$B$7:$P$904,12,0)),VLOOKUP($A35,'[2]liste reference'!$A$7:$P$904,13,0)))</f>
        <v>BRm</v>
      </c>
      <c r="H35" s="480" t="n">
        <f aca="false">IF(A35="","x",IF(ISERROR(VLOOKUP($A35,'[2]liste reference'!$A$8:$P$904,14,0)),IF(ISERROR(VLOOKUP($A35,'[2]liste reference'!$B$8:$P$904,13,0)),"x",VLOOKUP($A35,'[2]liste reference'!$B$8:$P$904,13,0)),VLOOKUP($A35,'[2]liste reference'!$A$8:$P$904,14,0)))</f>
        <v>5</v>
      </c>
      <c r="I35" s="481" t="n">
        <f aca="false">IF(ISNUMBER(H35),IF(ISERROR(VLOOKUP($A35,'[2]liste reference'!$A$7:$P$904,3,0)),IF(ISERROR(VLOOKUP($A35,'[2]liste reference'!$B$7:$P$904,2,0)),"",VLOOKUP($A35,'[2]liste reference'!$B$7:$P$904,2,0)),VLOOKUP($A35,'[2]liste reference'!$A$7:$P$904,3,0)),"")</f>
        <v>16</v>
      </c>
      <c r="J35" s="481" t="n">
        <f aca="false">IF(ISNUMBER(H35),IF(ISERROR(VLOOKUP($A35,'[2]liste reference'!$A$7:$P$904,4,0)),IF(ISERROR(VLOOKUP($A35,'[2]liste reference'!$B$7:$P$904,3,0)),"",VLOOKUP($A35,'[2]liste reference'!$B$7:$P$904,3,0)),VLOOKUP($A35,'[2]liste reference'!$A$7:$P$904,4,0)),"")</f>
        <v>3</v>
      </c>
      <c r="K35" s="482" t="str">
        <f aca="false">IF(A35="NEWCOD",IF(AB35="","Remplir le champs 'Nouveau taxa' svp.",$AB35),IF(ISTEXT($E35),"DEJA SAISI !",IF(A35="","",IF(ISERROR(VLOOKUP($A35,'[2]liste reference'!$A$7:$D$904,2,0)),IF(ISERROR(VLOOKUP($A35,'[2]liste reference'!$B$7:$D$904,1,0)),"code non répertorié ou synonyme",VLOOKUP($A35,'[2]liste reference'!$B$7:$D$904,1,0)),VLOOKUP(A35,'[2]liste reference'!$A$7:$D$904,2,0)))))</f>
        <v>Fontinalis squamosa</v>
      </c>
      <c r="L35" s="498"/>
      <c r="M35" s="498"/>
      <c r="N35" s="498"/>
      <c r="O35" s="484"/>
      <c r="P35" s="485" t="n">
        <f aca="false">IF($A35="NEWCOD",IF($AC35="","No",$AC35),IF(ISTEXT($E35),"DEJA SAISI !",IF($A35="","",IF(ISERROR(VLOOKUP($A35,'[2]liste reference'!A$1:S$1048576,19,FALSE())),IF(ISERROR(VLOOKUP($A35,'[2]liste reference'!B$1:S$1048576,19,FALSE())),"",VLOOKUP($A35,'[2]liste reference'!B$1:S$1048576,19,FALSE())),VLOOKUP($A35,'[2]liste reference'!A$1:S$1048576,19,FALSE())))))</f>
        <v>1312</v>
      </c>
      <c r="Q35" s="486" t="n">
        <f aca="false">IF(ISTEXT(H35),"",(B35*$B$7/100)+(C35*$C$7/100))</f>
        <v>0.00329999992623925</v>
      </c>
      <c r="R35" s="487" t="n">
        <f aca="false">IF(OR(ISTEXT(H35),Q35=0),"",IF(Q35&lt;0.1,1,IF(Q35&lt;1,2,IF(Q35&lt;10,3,IF(Q35&lt;50,4,IF(Q35&gt;=50,5,""))))))</f>
        <v>1</v>
      </c>
      <c r="S35" s="487" t="n">
        <f aca="false">IF(ISERROR(R35*I35),0,R35*I35)</f>
        <v>16</v>
      </c>
      <c r="T35" s="487" t="n">
        <f aca="false">IF(ISERROR(R35*I35*J35),0,R35*I35*J35)</f>
        <v>48</v>
      </c>
      <c r="U35" s="499" t="n">
        <f aca="false">IF(ISERROR(R35*J35),0,R35*J35)</f>
        <v>3</v>
      </c>
      <c r="V35" s="488" t="str">
        <f aca="false">IF(AND(A35="",F35=0),"",IF(F35=0,"Il manque le(s) % de rec. !",""))</f>
        <v/>
      </c>
      <c r="W35" s="489"/>
      <c r="Y35" s="490" t="str">
        <f aca="false">IF(A35="new.cod","NEWCOD",IF(AND((Z35=""),ISTEXT(A35)),A35,IF(Z35="","",INDEX('[2]liste reference'!$A$8:$A$904,Z35))))</f>
        <v>FONSQU</v>
      </c>
      <c r="Z35" s="280" t="n">
        <f aca="false">IF(ISERROR(MATCH(A35,'[2]liste reference'!$A$8:$A$904,0)),IF(ISERROR(MATCH(A35,'[2]liste reference'!$B$8:$B$904,0)),"",(MATCH(A35,'[2]liste reference'!$B$8:$B$904,0))),(MATCH(A35,'[2]liste reference'!$A$8:$A$904,0)))</f>
        <v>214</v>
      </c>
      <c r="AA35" s="491"/>
      <c r="AB35" s="492"/>
      <c r="AC35" s="492"/>
      <c r="BB35" s="280" t="n">
        <f aca="false">IF(A35="","",1)</f>
        <v>1</v>
      </c>
    </row>
    <row r="36" customFormat="false" ht="12.75" hidden="false" customHeight="false" outlineLevel="0" collapsed="false">
      <c r="A36" s="493" t="s">
        <v>359</v>
      </c>
      <c r="B36" s="494" t="n">
        <v>0.00999999977648258</v>
      </c>
      <c r="C36" s="495" t="n">
        <v>0.00999999977648258</v>
      </c>
      <c r="D36" s="477" t="str">
        <f aca="false">IF(ISERROR(VLOOKUP($A36,'[2]liste reference'!$A$7:$D$904,2,0)),IF(ISERROR(VLOOKUP($A36,'[2]liste reference'!$B$7:$D$904,1,0)),"",VLOOKUP($A36,'[2]liste reference'!$B$7:$D$904,1,0)),VLOOKUP($A36,'[2]liste reference'!$A$7:$D$904,2,0))</f>
        <v>Chiloscyphus polyanthos</v>
      </c>
      <c r="E36" s="496" t="e">
        <f aca="false">IF(D36="",0,VLOOKUP(D36,D$22:D35,1,0))</f>
        <v>#N/A</v>
      </c>
      <c r="F36" s="501" t="n">
        <f aca="false">($B36*$B$7+$C36*$C$7)/100</f>
        <v>0.00999999977648258</v>
      </c>
      <c r="G36" s="479" t="str">
        <f aca="false">IF(A36="","",IF(ISERROR(VLOOKUP($A36,'[2]liste reference'!$A$7:$P$904,13,0)),IF(ISERROR(VLOOKUP($A36,'[2]liste reference'!$B$7:$P$904,12,0)),"    -",VLOOKUP($A36,'[2]liste reference'!$B$7:$P$904,12,0)),VLOOKUP($A36,'[2]liste reference'!$A$7:$P$904,13,0)))</f>
        <v>BRh</v>
      </c>
      <c r="H36" s="480" t="n">
        <f aca="false">IF(A36="","x",IF(ISERROR(VLOOKUP($A36,'[2]liste reference'!$A$8:$P$904,14,0)),IF(ISERROR(VLOOKUP($A36,'[2]liste reference'!$B$8:$P$904,13,0)),"x",VLOOKUP($A36,'[2]liste reference'!$B$8:$P$904,13,0)),VLOOKUP($A36,'[2]liste reference'!$A$8:$P$904,14,0)))</f>
        <v>4</v>
      </c>
      <c r="I36" s="481" t="n">
        <f aca="false">IF(ISNUMBER(H36),IF(ISERROR(VLOOKUP($A36,'[2]liste reference'!$A$7:$P$904,3,0)),IF(ISERROR(VLOOKUP($A36,'[2]liste reference'!$B$7:$P$904,2,0)),"",VLOOKUP($A36,'[2]liste reference'!$B$7:$P$904,2,0)),VLOOKUP($A36,'[2]liste reference'!$A$7:$P$904,3,0)),"")</f>
        <v>15</v>
      </c>
      <c r="J36" s="481" t="n">
        <f aca="false">IF(ISNUMBER(H36),IF(ISERROR(VLOOKUP($A36,'[2]liste reference'!$A$7:$P$904,4,0)),IF(ISERROR(VLOOKUP($A36,'[2]liste reference'!$B$7:$P$904,3,0)),"",VLOOKUP($A36,'[2]liste reference'!$B$7:$P$904,3,0)),VLOOKUP($A36,'[2]liste reference'!$A$7:$P$904,4,0)),"")</f>
        <v>2</v>
      </c>
      <c r="K36" s="482" t="str">
        <f aca="false">IF(A36="NEWCOD",IF(AB36="","Remplir le champs 'Nouveau taxa' svp.",$AB36),IF(ISTEXT($E36),"DEJA SAISI !",IF(A36="","",IF(ISERROR(VLOOKUP($A36,'[2]liste reference'!$A$7:$D$904,2,0)),IF(ISERROR(VLOOKUP($A36,'[2]liste reference'!$B$7:$D$904,1,0)),"code non répertorié ou synonyme",VLOOKUP($A36,'[2]liste reference'!$B$7:$D$904,1,0)),VLOOKUP(A36,'[2]liste reference'!$A$7:$D$904,2,0)))))</f>
        <v>Chiloscyphus polyanthos</v>
      </c>
      <c r="L36" s="498"/>
      <c r="M36" s="498"/>
      <c r="N36" s="498"/>
      <c r="O36" s="484"/>
      <c r="P36" s="485" t="n">
        <f aca="false">IF($A36="NEWCOD",IF($AC36="","No",$AC36),IF(ISTEXT($E36),"DEJA SAISI !",IF($A36="","",IF(ISERROR(VLOOKUP($A36,'[2]liste reference'!A$1:S$1048576,19,FALSE())),IF(ISERROR(VLOOKUP($A36,'[2]liste reference'!B$1:S$1048576,19,FALSE())),"",VLOOKUP($A36,'[2]liste reference'!B$1:S$1048576,19,FALSE())),VLOOKUP($A36,'[2]liste reference'!A$1:S$1048576,19,FALSE())))))</f>
        <v>1186</v>
      </c>
      <c r="Q36" s="486" t="n">
        <f aca="false">IF(ISTEXT(H36),"",(B36*$B$7/100)+(C36*$C$7/100))</f>
        <v>0.00999999977648258</v>
      </c>
      <c r="R36" s="487" t="n">
        <f aca="false">IF(OR(ISTEXT(H36),Q36=0),"",IF(Q36&lt;0.1,1,IF(Q36&lt;1,2,IF(Q36&lt;10,3,IF(Q36&lt;50,4,IF(Q36&gt;=50,5,""))))))</f>
        <v>1</v>
      </c>
      <c r="S36" s="487" t="n">
        <f aca="false">IF(ISERROR(R36*I36),0,R36*I36)</f>
        <v>15</v>
      </c>
      <c r="T36" s="487" t="n">
        <f aca="false">IF(ISERROR(R36*I36*J36),0,R36*I36*J36)</f>
        <v>30</v>
      </c>
      <c r="U36" s="499" t="n">
        <f aca="false">IF(ISERROR(R36*J36),0,R36*J36)</f>
        <v>2</v>
      </c>
      <c r="V36" s="488" t="str">
        <f aca="false">IF(AND(A36="",F36=0),"",IF(F36=0,"Il manque le(s) % de rec. !",""))</f>
        <v/>
      </c>
      <c r="W36" s="489"/>
      <c r="Y36" s="490" t="str">
        <f aca="false">IF(A36="new.cod","NEWCOD",IF(AND((Z36=""),ISTEXT(A36)),A36,IF(Z36="","",INDEX('[2]liste reference'!$A$8:$A$904,Z36))))</f>
        <v>CHIPOL</v>
      </c>
      <c r="Z36" s="280" t="n">
        <f aca="false">IF(ISERROR(MATCH(A36,'[2]liste reference'!$A$8:$A$904,0)),IF(ISERROR(MATCH(A36,'[2]liste reference'!$B$8:$B$904,0)),"",(MATCH(A36,'[2]liste reference'!$B$8:$B$904,0))),(MATCH(A36,'[2]liste reference'!$A$8:$A$904,0)))</f>
        <v>97</v>
      </c>
      <c r="AA36" s="491"/>
      <c r="AB36" s="492"/>
      <c r="AC36" s="492"/>
      <c r="BB36" s="280" t="n">
        <f aca="false">IF(A36="","",1)</f>
        <v>1</v>
      </c>
    </row>
    <row r="37" customFormat="false" ht="12.75" hidden="false" customHeight="false" outlineLevel="0" collapsed="false">
      <c r="A37" s="493" t="s">
        <v>1828</v>
      </c>
      <c r="B37" s="494" t="n">
        <v>0.00999999977648258</v>
      </c>
      <c r="C37" s="495" t="n">
        <v>0.200000002980232</v>
      </c>
      <c r="D37" s="477" t="str">
        <f aca="false">IF(ISERROR(VLOOKUP($A37,'[2]liste reference'!$A$7:$D$904,2,0)),IF(ISERROR(VLOOKUP($A37,'[2]liste reference'!$B$7:$D$904,1,0)),"",VLOOKUP($A37,'[2]liste reference'!$B$7:$D$904,1,0)),VLOOKUP($A37,'[2]liste reference'!$A$7:$D$904,2,0))</f>
        <v>Eleocharis palustris</v>
      </c>
      <c r="E37" s="496" t="e">
        <f aca="false">IF(D37="",0,VLOOKUP(D37,D$22:D36,1,0))</f>
        <v>#N/A</v>
      </c>
      <c r="F37" s="501" t="n">
        <f aca="false">($B37*$B$7+$C37*$C$7)/100</f>
        <v>0.137300001922995</v>
      </c>
      <c r="G37" s="479" t="str">
        <f aca="false">IF(A37="","",IF(ISERROR(VLOOKUP($A37,'[2]liste reference'!$A$7:$P$904,13,0)),IF(ISERROR(VLOOKUP($A37,'[2]liste reference'!$B$7:$P$904,12,0)),"    -",VLOOKUP($A37,'[2]liste reference'!$B$7:$P$904,12,0)),VLOOKUP($A37,'[2]liste reference'!$A$7:$P$904,13,0)))</f>
        <v>PHe</v>
      </c>
      <c r="H37" s="480" t="n">
        <f aca="false">IF(A37="","x",IF(ISERROR(VLOOKUP($A37,'[2]liste reference'!$A$8:$P$904,14,0)),IF(ISERROR(VLOOKUP($A37,'[2]liste reference'!$B$8:$P$904,13,0)),"x",VLOOKUP($A37,'[2]liste reference'!$B$8:$P$904,13,0)),VLOOKUP($A37,'[2]liste reference'!$A$8:$P$904,14,0)))</f>
        <v>8</v>
      </c>
      <c r="I37" s="481" t="n">
        <f aca="false">IF(ISNUMBER(H37),IF(ISERROR(VLOOKUP($A37,'[2]liste reference'!$A$7:$P$904,3,0)),IF(ISERROR(VLOOKUP($A37,'[2]liste reference'!$B$7:$P$904,2,0)),"",VLOOKUP($A37,'[2]liste reference'!$B$7:$P$904,2,0)),VLOOKUP($A37,'[2]liste reference'!$A$7:$P$904,3,0)),"")</f>
        <v>12</v>
      </c>
      <c r="J37" s="481" t="n">
        <f aca="false">IF(ISNUMBER(H37),IF(ISERROR(VLOOKUP($A37,'[2]liste reference'!$A$7:$P$904,4,0)),IF(ISERROR(VLOOKUP($A37,'[2]liste reference'!$B$7:$P$904,3,0)),"",VLOOKUP($A37,'[2]liste reference'!$B$7:$P$904,3,0)),VLOOKUP($A37,'[2]liste reference'!$A$7:$P$904,4,0)),"")</f>
        <v>2</v>
      </c>
      <c r="K37" s="482" t="str">
        <f aca="false">IF(A37="NEWCOD",IF(AB37="","Remplir le champs 'Nouveau taxa' svp.",$AB37),IF(ISTEXT($E37),"DEJA SAISI !",IF(A37="","",IF(ISERROR(VLOOKUP($A37,'[2]liste reference'!$A$7:$D$904,2,0)),IF(ISERROR(VLOOKUP($A37,'[2]liste reference'!$B$7:$D$904,1,0)),"code non répertorié ou synonyme",VLOOKUP($A37,'[2]liste reference'!$B$7:$D$904,1,0)),VLOOKUP(A37,'[2]liste reference'!$A$7:$D$904,2,0)))))</f>
        <v>Eleocharis palustris</v>
      </c>
      <c r="L37" s="498"/>
      <c r="M37" s="498"/>
      <c r="N37" s="498"/>
      <c r="O37" s="484"/>
      <c r="P37" s="485" t="n">
        <f aca="false">IF($A37="NEWCOD",IF($AC37="","No",$AC37),IF(ISTEXT($E37),"DEJA SAISI !",IF($A37="","",IF(ISERROR(VLOOKUP($A37,'[2]liste reference'!A$1:S$1048576,19,FALSE())),IF(ISERROR(VLOOKUP($A37,'[2]liste reference'!B$1:S$1048576,19,FALSE())),"",VLOOKUP($A37,'[2]liste reference'!B$1:S$1048576,19,FALSE())),VLOOKUP($A37,'[2]liste reference'!A$1:S$1048576,19,FALSE())))))</f>
        <v>1506</v>
      </c>
      <c r="Q37" s="486" t="n">
        <f aca="false">IF(ISTEXT(H37),"",(B37*$B$7/100)+(C37*$C$7/100))</f>
        <v>0.137300001922995</v>
      </c>
      <c r="R37" s="487" t="n">
        <f aca="false">IF(OR(ISTEXT(H37),Q37=0),"",IF(Q37&lt;0.1,1,IF(Q37&lt;1,2,IF(Q37&lt;10,3,IF(Q37&lt;50,4,IF(Q37&gt;=50,5,""))))))</f>
        <v>2</v>
      </c>
      <c r="S37" s="487" t="n">
        <f aca="false">IF(ISERROR(R37*I37),0,R37*I37)</f>
        <v>24</v>
      </c>
      <c r="T37" s="487" t="n">
        <f aca="false">IF(ISERROR(R37*I37*J37),0,R37*I37*J37)</f>
        <v>48</v>
      </c>
      <c r="U37" s="499" t="n">
        <f aca="false">IF(ISERROR(R37*J37),0,R37*J37)</f>
        <v>4</v>
      </c>
      <c r="V37" s="488" t="str">
        <f aca="false">IF(AND(A37="",F37=0),"",IF(F37=0,"Il manque le(s) % de rec. !",""))</f>
        <v/>
      </c>
      <c r="W37" s="489"/>
      <c r="Y37" s="490" t="str">
        <f aca="false">IF(A37="new.cod","NEWCOD",IF(AND((Z37=""),ISTEXT(A37)),A37,IF(Z37="","",INDEX('[2]liste reference'!$A$8:$A$904,Z37))))</f>
        <v>ELEPAL</v>
      </c>
      <c r="Z37" s="280" t="n">
        <f aca="false">IF(ISERROR(MATCH(A37,'[2]liste reference'!$A$8:$A$904,0)),IF(ISERROR(MATCH(A37,'[2]liste reference'!$B$8:$B$904,0)),"",(MATCH(A37,'[2]liste reference'!$B$8:$B$904,0))),(MATCH(A37,'[2]liste reference'!$A$8:$A$904,0)))</f>
        <v>560</v>
      </c>
      <c r="AA37" s="491"/>
      <c r="AB37" s="492"/>
      <c r="AC37" s="492"/>
      <c r="BB37" s="280" t="n">
        <f aca="false">IF(A37="","",1)</f>
        <v>1</v>
      </c>
    </row>
    <row r="38" customFormat="false" ht="12.75" hidden="false" customHeight="false" outlineLevel="0" collapsed="false">
      <c r="A38" s="493" t="s">
        <v>1936</v>
      </c>
      <c r="B38" s="494" t="n">
        <v>0.00999999977648258</v>
      </c>
      <c r="C38" s="495" t="n">
        <v>0.00999999977648258</v>
      </c>
      <c r="D38" s="477" t="str">
        <f aca="false">IF(ISERROR(VLOOKUP($A38,'[2]liste reference'!$A$7:$D$904,2,0)),IF(ISERROR(VLOOKUP($A38,'[2]liste reference'!$B$7:$D$904,1,0)),"",VLOOKUP($A38,'[2]liste reference'!$B$7:$D$904,1,0)),VLOOKUP($A38,'[2]liste reference'!$A$7:$D$904,2,0))</f>
        <v>Mentha aquatica</v>
      </c>
      <c r="E38" s="496" t="e">
        <f aca="false">IF(D38="",0,VLOOKUP(D38,D$22:D37,1,0))</f>
        <v>#N/A</v>
      </c>
      <c r="F38" s="501" t="n">
        <f aca="false">($B38*$B$7+$C38*$C$7)/100</f>
        <v>0.00999999977648258</v>
      </c>
      <c r="G38" s="479" t="str">
        <f aca="false">IF(A38="","",IF(ISERROR(VLOOKUP($A38,'[2]liste reference'!$A$7:$P$904,13,0)),IF(ISERROR(VLOOKUP($A38,'[2]liste reference'!$B$7:$P$904,12,0)),"    -",VLOOKUP($A38,'[2]liste reference'!$B$7:$P$904,12,0)),VLOOKUP($A38,'[2]liste reference'!$A$7:$P$904,13,0)))</f>
        <v>PHe</v>
      </c>
      <c r="H38" s="480" t="n">
        <f aca="false">IF(A38="","x",IF(ISERROR(VLOOKUP($A38,'[2]liste reference'!$A$8:$P$904,14,0)),IF(ISERROR(VLOOKUP($A38,'[2]liste reference'!$B$8:$P$904,13,0)),"x",VLOOKUP($A38,'[2]liste reference'!$B$8:$P$904,13,0)),VLOOKUP($A38,'[2]liste reference'!$A$8:$P$904,14,0)))</f>
        <v>8</v>
      </c>
      <c r="I38" s="481" t="n">
        <f aca="false">IF(ISNUMBER(H38),IF(ISERROR(VLOOKUP($A38,'[2]liste reference'!$A$7:$P$904,3,0)),IF(ISERROR(VLOOKUP($A38,'[2]liste reference'!$B$7:$P$904,2,0)),"",VLOOKUP($A38,'[2]liste reference'!$B$7:$P$904,2,0)),VLOOKUP($A38,'[2]liste reference'!$A$7:$P$904,3,0)),"")</f>
        <v>12</v>
      </c>
      <c r="J38" s="481" t="n">
        <f aca="false">IF(ISNUMBER(H38),IF(ISERROR(VLOOKUP($A38,'[2]liste reference'!$A$7:$P$904,4,0)),IF(ISERROR(VLOOKUP($A38,'[2]liste reference'!$B$7:$P$904,3,0)),"",VLOOKUP($A38,'[2]liste reference'!$B$7:$P$904,3,0)),VLOOKUP($A38,'[2]liste reference'!$A$7:$P$904,4,0)),"")</f>
        <v>1</v>
      </c>
      <c r="K38" s="482" t="str">
        <f aca="false">IF(A38="NEWCOD",IF(AB38="","Remplir le champs 'Nouveau taxa' svp.",$AB38),IF(ISTEXT($E38),"DEJA SAISI !",IF(A38="","",IF(ISERROR(VLOOKUP($A38,'[2]liste reference'!$A$7:$D$904,2,0)),IF(ISERROR(VLOOKUP($A38,'[2]liste reference'!$B$7:$D$904,1,0)),"code non répertorié ou synonyme",VLOOKUP($A38,'[2]liste reference'!$B$7:$D$904,1,0)),VLOOKUP(A38,'[2]liste reference'!$A$7:$D$904,2,0)))))</f>
        <v>Mentha aquatica</v>
      </c>
      <c r="L38" s="498"/>
      <c r="M38" s="498"/>
      <c r="N38" s="498"/>
      <c r="O38" s="484" t="s">
        <v>2702</v>
      </c>
      <c r="P38" s="485" t="n">
        <f aca="false">IF($A38="NEWCOD",IF($AC38="","No",$AC38),IF(ISTEXT($E38),"DEJA SAISI !",IF($A38="","",IF(ISERROR(VLOOKUP($A38,'[2]liste reference'!A$1:S$1048576,19,FALSE())),IF(ISERROR(VLOOKUP($A38,'[2]liste reference'!B$1:S$1048576,19,FALSE())),"",VLOOKUP($A38,'[2]liste reference'!B$1:S$1048576,19,FALSE())),VLOOKUP($A38,'[2]liste reference'!A$1:S$1048576,19,FALSE())))))</f>
        <v>1791</v>
      </c>
      <c r="Q38" s="486" t="n">
        <f aca="false">IF(ISTEXT(H38),"",(B38*$B$7/100)+(C38*$C$7/100))</f>
        <v>0.00999999977648258</v>
      </c>
      <c r="R38" s="487" t="n">
        <f aca="false">IF(OR(ISTEXT(H38),Q38=0),"",IF(Q38&lt;0.1,1,IF(Q38&lt;1,2,IF(Q38&lt;10,3,IF(Q38&lt;50,4,IF(Q38&gt;=50,5,""))))))</f>
        <v>1</v>
      </c>
      <c r="S38" s="487" t="n">
        <f aca="false">IF(ISERROR(R38*I38),0,R38*I38)</f>
        <v>12</v>
      </c>
      <c r="T38" s="487" t="n">
        <f aca="false">IF(ISERROR(R38*I38*J38),0,R38*I38*J38)</f>
        <v>12</v>
      </c>
      <c r="U38" s="499" t="n">
        <f aca="false">IF(ISERROR(R38*J38),0,R38*J38)</f>
        <v>1</v>
      </c>
      <c r="V38" s="488" t="str">
        <f aca="false">IF(AND(A38="",F38=0),"",IF(F38=0,"Il manque le(s) % de rec. !",""))</f>
        <v/>
      </c>
      <c r="W38" s="489"/>
      <c r="Y38" s="490" t="str">
        <f aca="false">IF(A38="new.cod","NEWCOD",IF(AND((Z38=""),ISTEXT(A38)),A38,IF(Z38="","",INDEX('[2]liste reference'!$A$8:$A$904,Z38))))</f>
        <v>MENAQU</v>
      </c>
      <c r="Z38" s="280" t="n">
        <f aca="false">IF(ISERROR(MATCH(A38,'[2]liste reference'!$A$8:$A$904,0)),IF(ISERROR(MATCH(A38,'[2]liste reference'!$B$8:$B$904,0)),"",(MATCH(A38,'[2]liste reference'!$B$8:$B$904,0))),(MATCH(A38,'[2]liste reference'!$A$8:$A$904,0)))</f>
        <v>607</v>
      </c>
      <c r="AA38" s="491" t="s">
        <v>2702</v>
      </c>
      <c r="AB38" s="492"/>
      <c r="AC38" s="492"/>
      <c r="BB38" s="280" t="n">
        <f aca="false">IF(A38="","",1)</f>
        <v>1</v>
      </c>
    </row>
    <row r="39" customFormat="false" ht="12.75" hidden="false" customHeight="false" outlineLevel="0" collapsed="false">
      <c r="A39" s="493" t="s">
        <v>1865</v>
      </c>
      <c r="B39" s="494" t="n">
        <v>0.00999999977648258</v>
      </c>
      <c r="C39" s="495" t="n">
        <v>0.800000011920929</v>
      </c>
      <c r="D39" s="477" t="str">
        <f aca="false">IF(ISERROR(VLOOKUP($A39,'[2]liste reference'!$A$7:$D$904,2,0)),IF(ISERROR(VLOOKUP($A39,'[2]liste reference'!$B$7:$D$904,1,0)),"",VLOOKUP($A39,'[2]liste reference'!$B$7:$D$904,1,0)),VLOOKUP($A39,'[2]liste reference'!$A$7:$D$904,2,0))</f>
        <v>Glyceria fluitans</v>
      </c>
      <c r="E39" s="496" t="e">
        <f aca="false">IF(D39="",0,VLOOKUP(D39,D$22:D38,1,0))</f>
        <v>#N/A</v>
      </c>
      <c r="F39" s="501" t="n">
        <f aca="false">($B39*$B$7+$C39*$C$7)/100</f>
        <v>0.539300007913262</v>
      </c>
      <c r="G39" s="479" t="str">
        <f aca="false">IF(A39="","",IF(ISERROR(VLOOKUP($A39,'[2]liste reference'!$A$7:$P$904,13,0)),IF(ISERROR(VLOOKUP($A39,'[2]liste reference'!$B$7:$P$904,12,0)),"    -",VLOOKUP($A39,'[2]liste reference'!$B$7:$P$904,12,0)),VLOOKUP($A39,'[2]liste reference'!$A$7:$P$904,13,0)))</f>
        <v>PHe</v>
      </c>
      <c r="H39" s="480" t="n">
        <f aca="false">IF(A39="","x",IF(ISERROR(VLOOKUP($A39,'[2]liste reference'!$A$8:$P$904,14,0)),IF(ISERROR(VLOOKUP($A39,'[2]liste reference'!$B$8:$P$904,13,0)),"x",VLOOKUP($A39,'[2]liste reference'!$B$8:$P$904,13,0)),VLOOKUP($A39,'[2]liste reference'!$A$8:$P$904,14,0)))</f>
        <v>8</v>
      </c>
      <c r="I39" s="481" t="n">
        <f aca="false">IF(ISNUMBER(H39),IF(ISERROR(VLOOKUP($A39,'[2]liste reference'!$A$7:$P$904,3,0)),IF(ISERROR(VLOOKUP($A39,'[2]liste reference'!$B$7:$P$904,2,0)),"",VLOOKUP($A39,'[2]liste reference'!$B$7:$P$904,2,0)),VLOOKUP($A39,'[2]liste reference'!$A$7:$P$904,3,0)),"")</f>
        <v>14</v>
      </c>
      <c r="J39" s="481" t="n">
        <f aca="false">IF(ISNUMBER(H39),IF(ISERROR(VLOOKUP($A39,'[2]liste reference'!$A$7:$P$904,4,0)),IF(ISERROR(VLOOKUP($A39,'[2]liste reference'!$B$7:$P$904,3,0)),"",VLOOKUP($A39,'[2]liste reference'!$B$7:$P$904,3,0)),VLOOKUP($A39,'[2]liste reference'!$A$7:$P$904,4,0)),"")</f>
        <v>2</v>
      </c>
      <c r="K39" s="482" t="str">
        <f aca="false">IF(A39="NEWCOD",IF(AB39="","Remplir le champs 'Nouveau taxa' svp.",$AB39),IF(ISTEXT($E39),"DEJA SAISI !",IF(A39="","",IF(ISERROR(VLOOKUP($A39,'[2]liste reference'!$A$7:$D$904,2,0)),IF(ISERROR(VLOOKUP($A39,'[2]liste reference'!$B$7:$D$904,1,0)),"code non répertorié ou synonyme",VLOOKUP($A39,'[2]liste reference'!$B$7:$D$904,1,0)),VLOOKUP(A39,'[2]liste reference'!$A$7:$D$904,2,0)))))</f>
        <v>Glyceria fluitans</v>
      </c>
      <c r="L39" s="498"/>
      <c r="M39" s="498"/>
      <c r="N39" s="498"/>
      <c r="O39" s="484"/>
      <c r="P39" s="485" t="n">
        <f aca="false">IF($A39="NEWCOD",IF($AC39="","No",$AC39),IF(ISTEXT($E39),"DEJA SAISI !",IF($A39="","",IF(ISERROR(VLOOKUP($A39,'[2]liste reference'!A$1:S$1048576,19,FALSE())),IF(ISERROR(VLOOKUP($A39,'[2]liste reference'!B$1:S$1048576,19,FALSE())),"",VLOOKUP($A39,'[2]liste reference'!B$1:S$1048576,19,FALSE())),VLOOKUP($A39,'[2]liste reference'!A$1:S$1048576,19,FALSE())))))</f>
        <v>1564</v>
      </c>
      <c r="Q39" s="486" t="n">
        <f aca="false">IF(ISTEXT(H39),"",(B39*$B$7/100)+(C39*$C$7/100))</f>
        <v>0.539300007913262</v>
      </c>
      <c r="R39" s="487" t="n">
        <f aca="false">IF(OR(ISTEXT(H39),Q39=0),"",IF(Q39&lt;0.1,1,IF(Q39&lt;1,2,IF(Q39&lt;10,3,IF(Q39&lt;50,4,IF(Q39&gt;=50,5,""))))))</f>
        <v>2</v>
      </c>
      <c r="S39" s="487" t="n">
        <f aca="false">IF(ISERROR(R39*I39),0,R39*I39)</f>
        <v>28</v>
      </c>
      <c r="T39" s="487" t="n">
        <f aca="false">IF(ISERROR(R39*I39*J39),0,R39*I39*J39)</f>
        <v>56</v>
      </c>
      <c r="U39" s="499" t="n">
        <f aca="false">IF(ISERROR(R39*J39),0,R39*J39)</f>
        <v>4</v>
      </c>
      <c r="V39" s="488" t="str">
        <f aca="false">IF(AND(A39="",F39=0),"",IF(F39=0,"Il manque le(s) % de rec. !",""))</f>
        <v/>
      </c>
      <c r="W39" s="489"/>
      <c r="Y39" s="490" t="str">
        <f aca="false">IF(A39="new.cod","NEWCOD",IF(AND((Z39=""),ISTEXT(A39)),A39,IF(Z39="","",INDEX('[2]liste reference'!$A$8:$A$904,Z39))))</f>
        <v>GLYFLU</v>
      </c>
      <c r="Z39" s="280" t="n">
        <f aca="false">IF(ISERROR(MATCH(A39,'[2]liste reference'!$A$8:$A$904,0)),IF(ISERROR(MATCH(A39,'[2]liste reference'!$B$8:$B$904,0)),"",(MATCH(A39,'[2]liste reference'!$B$8:$B$904,0))),(MATCH(A39,'[2]liste reference'!$A$8:$A$904,0)))</f>
        <v>575</v>
      </c>
      <c r="AA39" s="491"/>
      <c r="AB39" s="492"/>
      <c r="AC39" s="492"/>
      <c r="BB39" s="280" t="n">
        <f aca="false">IF(A39="","",1)</f>
        <v>1</v>
      </c>
    </row>
    <row r="40" customFormat="false" ht="12.75" hidden="false" customHeight="false" outlineLevel="0" collapsed="false">
      <c r="A40" s="493" t="s">
        <v>1923</v>
      </c>
      <c r="B40" s="494" t="n">
        <v>0.00999999977648258</v>
      </c>
      <c r="C40" s="495" t="n">
        <v>0.00999999977648258</v>
      </c>
      <c r="D40" s="477" t="str">
        <f aca="false">IF(ISERROR(VLOOKUP($A40,'[2]liste reference'!$A$7:$D$904,2,0)),IF(ISERROR(VLOOKUP($A40,'[2]liste reference'!$B$7:$D$904,1,0)),"",VLOOKUP($A40,'[2]liste reference'!$B$7:$D$904,1,0)),VLOOKUP($A40,'[2]liste reference'!$A$7:$D$904,2,0))</f>
        <v>Lysimachia vulgaris</v>
      </c>
      <c r="E40" s="496" t="e">
        <f aca="false">IF(D40="",0,VLOOKUP(D40,D$22:D39,1,0))</f>
        <v>#N/A</v>
      </c>
      <c r="F40" s="501" t="n">
        <f aca="false">($B40*$B$7+$C40*$C$7)/100</f>
        <v>0.00999999977648258</v>
      </c>
      <c r="G40" s="479" t="str">
        <f aca="false">IF(A40="","",IF(ISERROR(VLOOKUP($A40,'[2]liste reference'!$A$7:$P$904,13,0)),IF(ISERROR(VLOOKUP($A40,'[2]liste reference'!$B$7:$P$904,12,0)),"    -",VLOOKUP($A40,'[2]liste reference'!$B$7:$P$904,12,0)),VLOOKUP($A40,'[2]liste reference'!$A$7:$P$904,13,0)))</f>
        <v>PHe</v>
      </c>
      <c r="H40" s="480" t="n">
        <f aca="false">IF(A40="","x",IF(ISERROR(VLOOKUP($A40,'[2]liste reference'!$A$8:$P$904,14,0)),IF(ISERROR(VLOOKUP($A40,'[2]liste reference'!$B$8:$P$904,13,0)),"x",VLOOKUP($A40,'[2]liste reference'!$B$8:$P$904,13,0)),VLOOKUP($A40,'[2]liste reference'!$A$8:$P$904,14,0)))</f>
        <v>8</v>
      </c>
      <c r="I40" s="481" t="str">
        <f aca="false">IF(ISNUMBER(H40),IF(ISERROR(VLOOKUP($A40,'[2]liste reference'!$A$7:$P$904,3,0)),IF(ISERROR(VLOOKUP($A40,'[2]liste reference'!$B$7:$P$904,2,0)),"",VLOOKUP($A40,'[2]liste reference'!$B$7:$P$904,2,0)),VLOOKUP($A40,'[2]liste reference'!$A$7:$P$904,3,0)),"")</f>
        <v/>
      </c>
      <c r="J40" s="481" t="str">
        <f aca="false">IF(ISNUMBER(H40),IF(ISERROR(VLOOKUP($A40,'[2]liste reference'!$A$7:$P$904,4,0)),IF(ISERROR(VLOOKUP($A40,'[2]liste reference'!$B$7:$P$904,3,0)),"",VLOOKUP($A40,'[2]liste reference'!$B$7:$P$904,3,0)),VLOOKUP($A40,'[2]liste reference'!$A$7:$P$904,4,0)),"")</f>
        <v/>
      </c>
      <c r="K40" s="482" t="str">
        <f aca="false">IF(A40="NEWCOD",IF(AB40="","Remplir le champs 'Nouveau taxa' svp.",$AB40),IF(ISTEXT($E40),"DEJA SAISI !",IF(A40="","",IF(ISERROR(VLOOKUP($A40,'[2]liste reference'!$A$7:$D$904,2,0)),IF(ISERROR(VLOOKUP($A40,'[2]liste reference'!$B$7:$D$904,1,0)),"code non répertorié ou synonyme",VLOOKUP($A40,'[2]liste reference'!$B$7:$D$904,1,0)),VLOOKUP(A40,'[2]liste reference'!$A$7:$D$904,2,0)))))</f>
        <v>Lysimachia vulgaris</v>
      </c>
      <c r="L40" s="498"/>
      <c r="M40" s="498"/>
      <c r="N40" s="498"/>
      <c r="O40" s="484"/>
      <c r="P40" s="485" t="n">
        <f aca="false">IF($A40="NEWCOD",IF($AC40="","No",$AC40),IF(ISTEXT($E40),"DEJA SAISI !",IF($A40="","",IF(ISERROR(VLOOKUP($A40,'[2]liste reference'!A$1:S$1048576,19,FALSE())),IF(ISERROR(VLOOKUP($A40,'[2]liste reference'!B$1:S$1048576,19,FALSE())),"",VLOOKUP($A40,'[2]liste reference'!B$1:S$1048576,19,FALSE())),VLOOKUP($A40,'[2]liste reference'!A$1:S$1048576,19,FALSE())))))</f>
        <v>1887</v>
      </c>
      <c r="Q40" s="486" t="n">
        <f aca="false">IF(ISTEXT(H40),"",(B40*$B$7/100)+(C40*$C$7/100))</f>
        <v>0.00999999977648258</v>
      </c>
      <c r="R40" s="487" t="n">
        <f aca="false">IF(OR(ISTEXT(H40),Q40=0),"",IF(Q40&lt;0.1,1,IF(Q40&lt;1,2,IF(Q40&lt;10,3,IF(Q40&lt;50,4,IF(Q40&gt;=50,5,""))))))</f>
        <v>1</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IF(A40="new.cod","NEWCOD",IF(AND((Z40=""),ISTEXT(A40)),A40,IF(Z40="","",INDEX('[2]liste reference'!$A$8:$A$904,Z40))))</f>
        <v>LYSVUL</v>
      </c>
      <c r="Z40" s="280" t="n">
        <f aca="false">IF(ISERROR(MATCH(A40,'[2]liste reference'!$A$8:$A$904,0)),IF(ISERROR(MATCH(A40,'[2]liste reference'!$B$8:$B$904,0)),"",(MATCH(A40,'[2]liste reference'!$B$8:$B$904,0))),(MATCH(A40,'[2]liste reference'!$A$8:$A$904,0)))</f>
        <v>601</v>
      </c>
      <c r="AA40" s="491"/>
      <c r="AB40" s="492"/>
      <c r="AC40" s="492"/>
      <c r="BB40" s="280" t="n">
        <f aca="false">IF(A40="","",1)</f>
        <v>1</v>
      </c>
    </row>
    <row r="41" customFormat="false" ht="12.75" hidden="false" customHeight="false" outlineLevel="0" collapsed="false">
      <c r="A41" s="493" t="s">
        <v>315</v>
      </c>
      <c r="B41" s="494" t="n">
        <v>0.00999999977648258</v>
      </c>
      <c r="C41" s="495" t="n">
        <v>0.00999999977648258</v>
      </c>
      <c r="D41" s="477" t="str">
        <f aca="false">IF(ISERROR(VLOOKUP($A41,'[2]liste reference'!$A$7:$D$904,2,0)),IF(ISERROR(VLOOKUP($A41,'[2]liste reference'!$B$7:$D$904,1,0)),"",VLOOKUP($A41,'[2]liste reference'!$B$7:$D$904,1,0)),VLOOKUP($A41,'[2]liste reference'!$A$7:$D$904,2,0))</f>
        <v>Dermatocarpon weberi</v>
      </c>
      <c r="E41" s="496" t="e">
        <f aca="false">IF(D41="",0,VLOOKUP(D41,D$22:D40,1,0))</f>
        <v>#N/A</v>
      </c>
      <c r="F41" s="501" t="n">
        <f aca="false">($B41*$B$7+$C41*$C$7)/100</f>
        <v>0.00999999977648258</v>
      </c>
      <c r="G41" s="479" t="str">
        <f aca="false">IF(A41="","",IF(ISERROR(VLOOKUP($A41,'[2]liste reference'!$A$7:$P$904,13,0)),IF(ISERROR(VLOOKUP($A41,'[2]liste reference'!$B$7:$P$904,12,0)),"    -",VLOOKUP($A41,'[2]liste reference'!$B$7:$P$904,12,0)),VLOOKUP($A41,'[2]liste reference'!$A$7:$P$904,13,0)))</f>
        <v>LIC</v>
      </c>
      <c r="H41" s="480" t="n">
        <f aca="false">IF(A41="","x",IF(ISERROR(VLOOKUP($A41,'[2]liste reference'!$A$8:$P$904,14,0)),IF(ISERROR(VLOOKUP($A41,'[2]liste reference'!$B$8:$P$904,13,0)),"x",VLOOKUP($A41,'[2]liste reference'!$B$8:$P$904,13,0)),VLOOKUP($A41,'[2]liste reference'!$A$8:$P$904,14,0)))</f>
        <v>3</v>
      </c>
      <c r="I41" s="481" t="n">
        <f aca="false">IF(ISNUMBER(H41),IF(ISERROR(VLOOKUP($A41,'[2]liste reference'!$A$7:$P$904,3,0)),IF(ISERROR(VLOOKUP($A41,'[2]liste reference'!$B$7:$P$904,2,0)),"",VLOOKUP($A41,'[2]liste reference'!$B$7:$P$904,2,0)),VLOOKUP($A41,'[2]liste reference'!$A$7:$P$904,3,0)),"")</f>
        <v>16</v>
      </c>
      <c r="J41" s="481" t="n">
        <f aca="false">IF(ISNUMBER(H41),IF(ISERROR(VLOOKUP($A41,'[2]liste reference'!$A$7:$P$904,4,0)),IF(ISERROR(VLOOKUP($A41,'[2]liste reference'!$B$7:$P$904,3,0)),"",VLOOKUP($A41,'[2]liste reference'!$B$7:$P$904,3,0)),VLOOKUP($A41,'[2]liste reference'!$A$7:$P$904,4,0)),"")</f>
        <v>3</v>
      </c>
      <c r="K41" s="482" t="str">
        <f aca="false">IF(A41="NEWCOD",IF(AB41="","Remplir le champs 'Nouveau taxa' svp.",$AB41),IF(ISTEXT($E41),"DEJA SAISI !",IF(A41="","",IF(ISERROR(VLOOKUP($A41,'[2]liste reference'!$A$7:$D$904,2,0)),IF(ISERROR(VLOOKUP($A41,'[2]liste reference'!$B$7:$D$904,1,0)),"code non répertorié ou synonyme",VLOOKUP($A41,'[2]liste reference'!$B$7:$D$904,1,0)),VLOOKUP(A41,'[2]liste reference'!$A$7:$D$904,2,0)))))</f>
        <v>Dermatocarpon weberi</v>
      </c>
      <c r="L41" s="498"/>
      <c r="M41" s="498"/>
      <c r="N41" s="498"/>
      <c r="O41" s="484"/>
      <c r="P41" s="485" t="n">
        <f aca="false">IF($A41="NEWCOD",IF($AC41="","No",$AC41),IF(ISTEXT($E41),"DEJA SAISI !",IF($A41="","",IF(ISERROR(VLOOKUP($A41,'[2]liste reference'!A$1:S$1048576,19,FALSE())),IF(ISERROR(VLOOKUP($A41,'[2]liste reference'!B$1:S$1048576,19,FALSE())),"",VLOOKUP($A41,'[2]liste reference'!B$1:S$1048576,19,FALSE())),VLOOKUP($A41,'[2]liste reference'!A$1:S$1048576,19,FALSE())))))</f>
        <v>10217</v>
      </c>
      <c r="Q41" s="486" t="n">
        <f aca="false">IF(ISTEXT(H41),"",(B41*$B$7/100)+(C41*$C$7/100))</f>
        <v>0.00999999977648258</v>
      </c>
      <c r="R41" s="487" t="n">
        <f aca="false">IF(OR(ISTEXT(H41),Q41=0),"",IF(Q41&lt;0.1,1,IF(Q41&lt;1,2,IF(Q41&lt;10,3,IF(Q41&lt;50,4,IF(Q41&gt;=50,5,""))))))</f>
        <v>1</v>
      </c>
      <c r="S41" s="487" t="n">
        <f aca="false">IF(ISERROR(R41*I41),0,R41*I41)</f>
        <v>16</v>
      </c>
      <c r="T41" s="487" t="n">
        <f aca="false">IF(ISERROR(R41*I41*J41),0,R41*I41*J41)</f>
        <v>48</v>
      </c>
      <c r="U41" s="499" t="n">
        <f aca="false">IF(ISERROR(R41*J41),0,R41*J41)</f>
        <v>3</v>
      </c>
      <c r="V41" s="488" t="str">
        <f aca="false">IF(AND(A41="",F41=0),"",IF(F41=0,"Il manque le(s) % de rec. !",""))</f>
        <v/>
      </c>
      <c r="W41" s="489"/>
      <c r="Y41" s="490" t="str">
        <f aca="false">IF(A41="new.cod","NEWCOD",IF(AND((Z41=""),ISTEXT(A41)),A41,IF(Z41="","",INDEX('[2]liste reference'!$A$8:$A$904,Z41))))</f>
        <v>DERWEB</v>
      </c>
      <c r="Z41" s="280" t="n">
        <f aca="false">IF(ISERROR(MATCH(A41,'[2]liste reference'!$A$8:$A$904,0)),IF(ISERROR(MATCH(A41,'[2]liste reference'!$B$8:$B$904,0)),"",(MATCH(A41,'[2]liste reference'!$B$8:$B$904,0))),(MATCH(A41,'[2]liste reference'!$A$8:$A$904,0)))</f>
        <v>88</v>
      </c>
      <c r="AA41" s="491"/>
      <c r="AB41" s="492"/>
      <c r="AC41" s="492"/>
      <c r="BB41" s="280" t="n">
        <f aca="false">IF(A41="","",1)</f>
        <v>1</v>
      </c>
    </row>
    <row r="42" customFormat="false" ht="12.75" hidden="false" customHeight="false" outlineLevel="0" collapsed="false">
      <c r="A42" s="493" t="s">
        <v>645</v>
      </c>
      <c r="B42" s="494" t="n">
        <v>0.00999999977648258</v>
      </c>
      <c r="C42" s="495" t="n">
        <v>0.00999999977648258</v>
      </c>
      <c r="D42" s="477" t="str">
        <f aca="false">IF(ISERROR(VLOOKUP($A42,'[2]liste reference'!$A$7:$D$904,2,0)),IF(ISERROR(VLOOKUP($A42,'[2]liste reference'!$B$7:$D$904,1,0)),"",VLOOKUP($A42,'[2]liste reference'!$B$7:$D$904,1,0)),VLOOKUP($A42,'[2]liste reference'!$A$7:$D$904,2,0))</f>
        <v>Amblystegium riparium</v>
      </c>
      <c r="E42" s="496" t="e">
        <f aca="false">IF(D42="",0,VLOOKUP(D42,D$22:D41,1,0))</f>
        <v>#N/A</v>
      </c>
      <c r="F42" s="501" t="n">
        <f aca="false">($B42*$B$7+$C42*$C$7)/100</f>
        <v>0.00999999977648258</v>
      </c>
      <c r="G42" s="479" t="str">
        <f aca="false">IF(A42="","",IF(ISERROR(VLOOKUP($A42,'[2]liste reference'!$A$7:$P$904,13,0)),IF(ISERROR(VLOOKUP($A42,'[2]liste reference'!$B$7:$P$904,12,0)),"    -",VLOOKUP($A42,'[2]liste reference'!$B$7:$P$904,12,0)),VLOOKUP($A42,'[2]liste reference'!$A$7:$P$904,13,0)))</f>
        <v>BRm</v>
      </c>
      <c r="H42" s="480" t="n">
        <f aca="false">IF(A42="","x",IF(ISERROR(VLOOKUP($A42,'[2]liste reference'!$A$8:$P$904,14,0)),IF(ISERROR(VLOOKUP($A42,'[2]liste reference'!$B$8:$P$904,13,0)),"x",VLOOKUP($A42,'[2]liste reference'!$B$8:$P$904,13,0)),VLOOKUP($A42,'[2]liste reference'!$A$8:$P$904,14,0)))</f>
        <v>5</v>
      </c>
      <c r="I42" s="481" t="n">
        <f aca="false">IF(ISNUMBER(H42),IF(ISERROR(VLOOKUP($A42,'[2]liste reference'!$A$7:$P$904,3,0)),IF(ISERROR(VLOOKUP($A42,'[2]liste reference'!$B$7:$P$904,2,0)),"",VLOOKUP($A42,'[2]liste reference'!$B$7:$P$904,2,0)),VLOOKUP($A42,'[2]liste reference'!$A$7:$P$904,3,0)),"")</f>
        <v>5</v>
      </c>
      <c r="J42" s="481" t="n">
        <f aca="false">IF(ISNUMBER(H42),IF(ISERROR(VLOOKUP($A42,'[2]liste reference'!$A$7:$P$904,4,0)),IF(ISERROR(VLOOKUP($A42,'[2]liste reference'!$B$7:$P$904,3,0)),"",VLOOKUP($A42,'[2]liste reference'!$B$7:$P$904,3,0)),VLOOKUP($A42,'[2]liste reference'!$A$7:$P$904,4,0)),"")</f>
        <v>2</v>
      </c>
      <c r="K42" s="482" t="str">
        <f aca="false">IF(A42="NEWCOD",IF(AB42="","Remplir le champs 'Nouveau taxa' svp.",$AB42),IF(ISTEXT($E42),"DEJA SAISI !",IF(A42="","",IF(ISERROR(VLOOKUP($A42,'[2]liste reference'!$A$7:$D$904,2,0)),IF(ISERROR(VLOOKUP($A42,'[2]liste reference'!$B$7:$D$904,1,0)),"code non répertorié ou synonyme",VLOOKUP($A42,'[2]liste reference'!$B$7:$D$904,1,0)),VLOOKUP(A42,'[2]liste reference'!$A$7:$D$904,2,0)))))</f>
        <v>Amblystegium riparium</v>
      </c>
      <c r="L42" s="498"/>
      <c r="M42" s="498"/>
      <c r="N42" s="498"/>
      <c r="O42" s="484"/>
      <c r="P42" s="485" t="n">
        <f aca="false">IF($A42="NEWCOD",IF($AC42="","No",$AC42),IF(ISTEXT($E42),"DEJA SAISI !",IF($A42="","",IF(ISERROR(VLOOKUP($A42,'[2]liste reference'!A$1:S$1048576,19,FALSE())),IF(ISERROR(VLOOKUP($A42,'[2]liste reference'!B$1:S$1048576,19,FALSE())),"",VLOOKUP($A42,'[2]liste reference'!B$1:S$1048576,19,FALSE())),VLOOKUP($A42,'[2]liste reference'!A$1:S$1048576,19,FALSE())))))</f>
        <v>1219</v>
      </c>
      <c r="Q42" s="486" t="n">
        <f aca="false">IF(ISTEXT(H42),"",(B42*$B$7/100)+(C42*$C$7/100))</f>
        <v>0.00999999977648258</v>
      </c>
      <c r="R42" s="487" t="n">
        <f aca="false">IF(OR(ISTEXT(H42),Q42=0),"",IF(Q42&lt;0.1,1,IF(Q42&lt;1,2,IF(Q42&lt;10,3,IF(Q42&lt;50,4,IF(Q42&gt;=50,5,""))))))</f>
        <v>1</v>
      </c>
      <c r="S42" s="487" t="n">
        <f aca="false">IF(ISERROR(R42*I42),0,R42*I42)</f>
        <v>5</v>
      </c>
      <c r="T42" s="487" t="n">
        <f aca="false">IF(ISERROR(R42*I42*J42),0,R42*I42*J42)</f>
        <v>10</v>
      </c>
      <c r="U42" s="499" t="n">
        <f aca="false">IF(ISERROR(R42*J42),0,R42*J42)</f>
        <v>2</v>
      </c>
      <c r="V42" s="488" t="str">
        <f aca="false">IF(AND(A42="",F42=0),"",IF(F42=0,"Il manque le(s) % de rec. !",""))</f>
        <v/>
      </c>
      <c r="W42" s="489"/>
      <c r="Y42" s="490" t="str">
        <f aca="false">IF(A42="new.cod","NEWCOD",IF(AND((Z42=""),ISTEXT(A42)),A42,IF(Z42="","",INDEX('[2]liste reference'!$A$8:$A$904,Z42))))</f>
        <v>AMBRIP</v>
      </c>
      <c r="Z42" s="280" t="n">
        <f aca="false">IF(ISERROR(MATCH(A42,'[2]liste reference'!$A$8:$A$904,0)),IF(ISERROR(MATCH(A42,'[2]liste reference'!$B$8:$B$904,0)),"",(MATCH(A42,'[2]liste reference'!$B$8:$B$904,0))),(MATCH(A42,'[2]liste reference'!$A$8:$A$904,0)))</f>
        <v>148</v>
      </c>
      <c r="AA42" s="491"/>
      <c r="AB42" s="492"/>
      <c r="AC42" s="492"/>
      <c r="BB42" s="280" t="n">
        <f aca="false">IF(A42="","",1)</f>
        <v>1</v>
      </c>
    </row>
    <row r="43" customFormat="false" ht="12.75" hidden="false" customHeight="false" outlineLevel="0" collapsed="false">
      <c r="A43" s="493" t="s">
        <v>639</v>
      </c>
      <c r="B43" s="494" t="n">
        <v>0.00999999977648258</v>
      </c>
      <c r="C43" s="495" t="n">
        <v>0.00999999977648258</v>
      </c>
      <c r="D43" s="477" t="str">
        <f aca="false">IF(ISERROR(VLOOKUP($A43,'[2]liste reference'!$A$7:$D$904,2,0)),IF(ISERROR(VLOOKUP($A43,'[2]liste reference'!$B$7:$D$904,1,0)),"",VLOOKUP($A43,'[2]liste reference'!$B$7:$D$904,1,0)),VLOOKUP($A43,'[2]liste reference'!$A$7:$D$904,2,0))</f>
        <v>Amblystegium fluviatile</v>
      </c>
      <c r="E43" s="496" t="e">
        <f aca="false">IF(D43="",0,VLOOKUP(D43,D$22:D42,1,0))</f>
        <v>#N/A</v>
      </c>
      <c r="F43" s="501" t="n">
        <f aca="false">($B43*$B$7+$C43*$C$7)/100</f>
        <v>0.00999999977648258</v>
      </c>
      <c r="G43" s="479" t="str">
        <f aca="false">IF(A43="","",IF(ISERROR(VLOOKUP($A43,'[2]liste reference'!$A$7:$P$904,13,0)),IF(ISERROR(VLOOKUP($A43,'[2]liste reference'!$B$7:$P$904,12,0)),"    -",VLOOKUP($A43,'[2]liste reference'!$B$7:$P$904,12,0)),VLOOKUP($A43,'[2]liste reference'!$A$7:$P$904,13,0)))</f>
        <v>BRm</v>
      </c>
      <c r="H43" s="480" t="n">
        <f aca="false">IF(A43="","x",IF(ISERROR(VLOOKUP($A43,'[2]liste reference'!$A$8:$P$904,14,0)),IF(ISERROR(VLOOKUP($A43,'[2]liste reference'!$B$8:$P$904,13,0)),"x",VLOOKUP($A43,'[2]liste reference'!$B$8:$P$904,13,0)),VLOOKUP($A43,'[2]liste reference'!$A$8:$P$904,14,0)))</f>
        <v>5</v>
      </c>
      <c r="I43" s="481" t="n">
        <f aca="false">IF(ISNUMBER(H43),IF(ISERROR(VLOOKUP($A43,'[2]liste reference'!$A$7:$P$904,3,0)),IF(ISERROR(VLOOKUP($A43,'[2]liste reference'!$B$7:$P$904,2,0)),"",VLOOKUP($A43,'[2]liste reference'!$B$7:$P$904,2,0)),VLOOKUP($A43,'[2]liste reference'!$A$7:$P$904,3,0)),"")</f>
        <v>11</v>
      </c>
      <c r="J43" s="481" t="n">
        <f aca="false">IF(ISNUMBER(H43),IF(ISERROR(VLOOKUP($A43,'[2]liste reference'!$A$7:$P$904,4,0)),IF(ISERROR(VLOOKUP($A43,'[2]liste reference'!$B$7:$P$904,3,0)),"",VLOOKUP($A43,'[2]liste reference'!$B$7:$P$904,3,0)),VLOOKUP($A43,'[2]liste reference'!$A$7:$P$904,4,0)),"")</f>
        <v>2</v>
      </c>
      <c r="K43" s="482" t="str">
        <f aca="false">IF(A43="NEWCOD",IF(AB43="","Remplir le champs 'Nouveau taxa' svp.",$AB43),IF(ISTEXT($E43),"DEJA SAISI !",IF(A43="","",IF(ISERROR(VLOOKUP($A43,'[2]liste reference'!$A$7:$D$904,2,0)),IF(ISERROR(VLOOKUP($A43,'[2]liste reference'!$B$7:$D$904,1,0)),"code non répertorié ou synonyme",VLOOKUP($A43,'[2]liste reference'!$B$7:$D$904,1,0)),VLOOKUP(A43,'[2]liste reference'!$A$7:$D$904,2,0)))))</f>
        <v>Amblystegium fluviatile</v>
      </c>
      <c r="L43" s="498"/>
      <c r="M43" s="498"/>
      <c r="N43" s="498"/>
      <c r="O43" s="484"/>
      <c r="P43" s="485" t="n">
        <f aca="false">IF($A43="NEWCOD",IF($AC43="","No",$AC43),IF(ISTEXT($E43),"DEJA SAISI !",IF($A43="","",IF(ISERROR(VLOOKUP($A43,'[2]liste reference'!A$1:S$1048576,19,FALSE())),IF(ISERROR(VLOOKUP($A43,'[2]liste reference'!B$1:S$1048576,19,FALSE())),"",VLOOKUP($A43,'[2]liste reference'!B$1:S$1048576,19,FALSE())),VLOOKUP($A43,'[2]liste reference'!A$1:S$1048576,19,FALSE())))))</f>
        <v>1223</v>
      </c>
      <c r="Q43" s="486" t="n">
        <f aca="false">IF(ISTEXT(H43),"",(B43*$B$7/100)+(C43*$C$7/100))</f>
        <v>0.00999999977648258</v>
      </c>
      <c r="R43" s="487" t="n">
        <f aca="false">IF(OR(ISTEXT(H43),Q43=0),"",IF(Q43&lt;0.1,1,IF(Q43&lt;1,2,IF(Q43&lt;10,3,IF(Q43&lt;50,4,IF(Q43&gt;=50,5,""))))))</f>
        <v>1</v>
      </c>
      <c r="S43" s="487" t="n">
        <f aca="false">IF(ISERROR(R43*I43),0,R43*I43)</f>
        <v>11</v>
      </c>
      <c r="T43" s="487" t="n">
        <f aca="false">IF(ISERROR(R43*I43*J43),0,R43*I43*J43)</f>
        <v>22</v>
      </c>
      <c r="U43" s="499" t="n">
        <f aca="false">IF(ISERROR(R43*J43),0,R43*J43)</f>
        <v>2</v>
      </c>
      <c r="V43" s="488" t="str">
        <f aca="false">IF(AND(A43="",F43=0),"",IF(F43=0,"Il manque le(s) % de rec. !",""))</f>
        <v/>
      </c>
      <c r="W43" s="489"/>
      <c r="Y43" s="490" t="str">
        <f aca="false">IF(A43="new.cod","NEWCOD",IF(AND((Z43=""),ISTEXT(A43)),A43,IF(Z43="","",INDEX('[2]liste reference'!$A$8:$A$904,Z43))))</f>
        <v>AMBFLU</v>
      </c>
      <c r="Z43" s="280" t="n">
        <f aca="false">IF(ISERROR(MATCH(A43,'[2]liste reference'!$A$8:$A$904,0)),IF(ISERROR(MATCH(A43,'[2]liste reference'!$B$8:$B$904,0)),"",(MATCH(A43,'[2]liste reference'!$B$8:$B$904,0))),(MATCH(A43,'[2]liste reference'!$A$8:$A$904,0)))</f>
        <v>147</v>
      </c>
      <c r="AA43" s="491"/>
      <c r="AB43" s="492"/>
      <c r="AC43" s="492"/>
      <c r="BB43" s="280" t="n">
        <f aca="false">IF(A43="","",1)</f>
        <v>1</v>
      </c>
    </row>
    <row r="44" customFormat="false" ht="12.75" hidden="false" customHeight="false" outlineLevel="0" collapsed="false">
      <c r="A44" s="493" t="s">
        <v>461</v>
      </c>
      <c r="B44" s="494" t="n">
        <v>0.00999999977648258</v>
      </c>
      <c r="C44" s="495" t="n">
        <v>0.00999999977648258</v>
      </c>
      <c r="D44" s="477" t="str">
        <f aca="false">IF(ISERROR(VLOOKUP($A44,'[2]liste reference'!$A$7:$D$904,2,0)),IF(ISERROR(VLOOKUP($A44,'[2]liste reference'!$B$7:$D$904,1,0)),"",VLOOKUP($A44,'[2]liste reference'!$B$7:$D$904,1,0)),VLOOKUP($A44,'[2]liste reference'!$A$7:$D$904,2,0))</f>
        <v>Marchantia polymorpha</v>
      </c>
      <c r="E44" s="496" t="e">
        <f aca="false">IF(D44="",0,VLOOKUP(D44,D$22:D43,1,0))</f>
        <v>#N/A</v>
      </c>
      <c r="F44" s="501" t="n">
        <f aca="false">($B44*$B$7+$C44*$C$7)/100</f>
        <v>0.00999999977648258</v>
      </c>
      <c r="G44" s="479" t="str">
        <f aca="false">IF(A44="","",IF(ISERROR(VLOOKUP($A44,'[2]liste reference'!$A$7:$P$904,13,0)),IF(ISERROR(VLOOKUP($A44,'[2]liste reference'!$B$7:$P$904,12,0)),"    -",VLOOKUP($A44,'[2]liste reference'!$B$7:$P$904,12,0)),VLOOKUP($A44,'[2]liste reference'!$A$7:$P$904,13,0)))</f>
        <v>BRh</v>
      </c>
      <c r="H44" s="480" t="n">
        <f aca="false">IF(A44="","x",IF(ISERROR(VLOOKUP($A44,'[2]liste reference'!$A$8:$P$904,14,0)),IF(ISERROR(VLOOKUP($A44,'[2]liste reference'!$B$8:$P$904,13,0)),"x",VLOOKUP($A44,'[2]liste reference'!$B$8:$P$904,13,0)),VLOOKUP($A44,'[2]liste reference'!$A$8:$P$904,14,0)))</f>
        <v>4</v>
      </c>
      <c r="I44" s="481" t="str">
        <f aca="false">IF(ISNUMBER(H44),IF(ISERROR(VLOOKUP($A44,'[2]liste reference'!$A$7:$P$904,3,0)),IF(ISERROR(VLOOKUP($A44,'[2]liste reference'!$B$7:$P$904,2,0)),"",VLOOKUP($A44,'[2]liste reference'!$B$7:$P$904,2,0)),VLOOKUP($A44,'[2]liste reference'!$A$7:$P$904,3,0)),"")</f>
        <v/>
      </c>
      <c r="J44" s="481" t="str">
        <f aca="false">IF(ISNUMBER(H44),IF(ISERROR(VLOOKUP($A44,'[2]liste reference'!$A$7:$P$904,4,0)),IF(ISERROR(VLOOKUP($A44,'[2]liste reference'!$B$7:$P$904,3,0)),"",VLOOKUP($A44,'[2]liste reference'!$B$7:$P$904,3,0)),VLOOKUP($A44,'[2]liste reference'!$A$7:$P$904,4,0)),"")</f>
        <v/>
      </c>
      <c r="K44" s="482" t="str">
        <f aca="false">IF(A44="NEWCOD",IF(AB44="","Remplir le champs 'Nouveau taxa' svp.",$AB44),IF(ISTEXT($E44),"DEJA SAISI !",IF(A44="","",IF(ISERROR(VLOOKUP($A44,'[2]liste reference'!$A$7:$D$904,2,0)),IF(ISERROR(VLOOKUP($A44,'[2]liste reference'!$B$7:$D$904,1,0)),"code non répertorié ou synonyme",VLOOKUP($A44,'[2]liste reference'!$B$7:$D$904,1,0)),VLOOKUP(A44,'[2]liste reference'!$A$7:$D$904,2,0)))))</f>
        <v>Marchantia polymorpha</v>
      </c>
      <c r="L44" s="498"/>
      <c r="M44" s="498"/>
      <c r="N44" s="498"/>
      <c r="O44" s="484"/>
      <c r="P44" s="485" t="n">
        <f aca="false">IF($A44="NEWCOD",IF($AC44="","No",$AC44),IF(ISTEXT($E44),"DEJA SAISI !",IF($A44="","",IF(ISERROR(VLOOKUP($A44,'[2]liste reference'!A$1:S$1048576,19,FALSE())),IF(ISERROR(VLOOKUP($A44,'[2]liste reference'!B$1:S$1048576,19,FALSE())),"",VLOOKUP($A44,'[2]liste reference'!B$1:S$1048576,19,FALSE())),VLOOKUP($A44,'[2]liste reference'!A$1:S$1048576,19,FALSE())))))</f>
        <v>1192</v>
      </c>
      <c r="Q44" s="486" t="n">
        <f aca="false">IF(ISTEXT(H44),"",(B44*$B$7/100)+(C44*$C$7/100))</f>
        <v>0.00999999977648258</v>
      </c>
      <c r="R44" s="487" t="n">
        <f aca="false">IF(OR(ISTEXT(H44),Q44=0),"",IF(Q44&lt;0.1,1,IF(Q44&lt;1,2,IF(Q44&lt;10,3,IF(Q44&lt;50,4,IF(Q44&gt;=50,5,""))))))</f>
        <v>1</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IF(A44="new.cod","NEWCOD",IF(AND((Z44=""),ISTEXT(A44)),A44,IF(Z44="","",INDEX('[2]liste reference'!$A$8:$A$904,Z44))))</f>
        <v>MACPOL</v>
      </c>
      <c r="Z44" s="280" t="n">
        <f aca="false">IF(ISERROR(MATCH(A44,'[2]liste reference'!$A$8:$A$904,0)),IF(ISERROR(MATCH(A44,'[2]liste reference'!$B$8:$B$904,0)),"",(MATCH(A44,'[2]liste reference'!$B$8:$B$904,0))),(MATCH(A44,'[2]liste reference'!$A$8:$A$904,0)))</f>
        <v>111</v>
      </c>
      <c r="AA44" s="491"/>
      <c r="AB44" s="492"/>
      <c r="AC44" s="492"/>
      <c r="BB44" s="280" t="n">
        <f aca="false">IF(A44="","",1)</f>
        <v>1</v>
      </c>
    </row>
    <row r="45" customFormat="false" ht="12.75" hidden="false" customHeight="false" outlineLevel="0" collapsed="false">
      <c r="A45" s="493" t="s">
        <v>517</v>
      </c>
      <c r="B45" s="494" t="n">
        <v>0.00999999977648258</v>
      </c>
      <c r="C45" s="495" t="n">
        <v>0.00999999977648258</v>
      </c>
      <c r="D45" s="477" t="str">
        <f aca="false">IF(ISERROR(VLOOKUP($A45,'[2]liste reference'!$A$7:$D$904,2,0)),IF(ISERROR(VLOOKUP($A45,'[2]liste reference'!$B$7:$D$904,1,0)),"",VLOOKUP($A45,'[2]liste reference'!$B$7:$D$904,1,0)),VLOOKUP($A45,'[2]liste reference'!$A$7:$D$904,2,0))</f>
        <v>Pellia epiphylla</v>
      </c>
      <c r="E45" s="496" t="e">
        <f aca="false">IF(D45="",0,VLOOKUP(D45,D$22:D44,1,0))</f>
        <v>#N/A</v>
      </c>
      <c r="F45" s="501" t="n">
        <f aca="false">($B45*$B$7+$C45*$C$7)/100</f>
        <v>0.00999999977648258</v>
      </c>
      <c r="G45" s="479" t="str">
        <f aca="false">IF(A45="","",IF(ISERROR(VLOOKUP($A45,'[2]liste reference'!$A$7:$P$904,13,0)),IF(ISERROR(VLOOKUP($A45,'[2]liste reference'!$B$7:$P$904,12,0)),"    -",VLOOKUP($A45,'[2]liste reference'!$B$7:$P$904,12,0)),VLOOKUP($A45,'[2]liste reference'!$A$7:$P$904,13,0)))</f>
        <v>BRh</v>
      </c>
      <c r="H45" s="480" t="n">
        <f aca="false">IF(A45="","x",IF(ISERROR(VLOOKUP($A45,'[2]liste reference'!$A$8:$P$904,14,0)),IF(ISERROR(VLOOKUP($A45,'[2]liste reference'!$B$8:$P$904,13,0)),"x",VLOOKUP($A45,'[2]liste reference'!$B$8:$P$904,13,0)),VLOOKUP($A45,'[2]liste reference'!$A$8:$P$904,14,0)))</f>
        <v>4</v>
      </c>
      <c r="I45" s="481" t="str">
        <f aca="false">IF(ISNUMBER(H45),IF(ISERROR(VLOOKUP($A45,'[2]liste reference'!$A$7:$P$904,3,0)),IF(ISERROR(VLOOKUP($A45,'[2]liste reference'!$B$7:$P$904,2,0)),"",VLOOKUP($A45,'[2]liste reference'!$B$7:$P$904,2,0)),VLOOKUP($A45,'[2]liste reference'!$A$7:$P$904,3,0)),"")</f>
        <v/>
      </c>
      <c r="J45" s="481" t="str">
        <f aca="false">IF(ISNUMBER(H45),IF(ISERROR(VLOOKUP($A45,'[2]liste reference'!$A$7:$P$904,4,0)),IF(ISERROR(VLOOKUP($A45,'[2]liste reference'!$B$7:$P$904,3,0)),"",VLOOKUP($A45,'[2]liste reference'!$B$7:$P$904,3,0)),VLOOKUP($A45,'[2]liste reference'!$A$7:$P$904,4,0)),"")</f>
        <v/>
      </c>
      <c r="K45" s="482" t="str">
        <f aca="false">IF(A45="NEWCOD",IF(AB45="","Remplir le champs 'Nouveau taxa' svp.",$AB45),IF(ISTEXT($E45),"DEJA SAISI !",IF(A45="","",IF(ISERROR(VLOOKUP($A45,'[2]liste reference'!$A$7:$D$904,2,0)),IF(ISERROR(VLOOKUP($A45,'[2]liste reference'!$B$7:$D$904,1,0)),"code non répertorié ou synonyme",VLOOKUP($A45,'[2]liste reference'!$B$7:$D$904,1,0)),VLOOKUP(A45,'[2]liste reference'!$A$7:$D$904,2,0)))))</f>
        <v>Pellia epiphylla</v>
      </c>
      <c r="L45" s="498"/>
      <c r="M45" s="498"/>
      <c r="N45" s="498"/>
      <c r="O45" s="484" t="s">
        <v>2702</v>
      </c>
      <c r="P45" s="485" t="n">
        <f aca="false">IF($A45="NEWCOD",IF($AC45="","No",$AC45),IF(ISTEXT($E45),"DEJA SAISI !",IF($A45="","",IF(ISERROR(VLOOKUP($A45,'[2]liste reference'!A$1:S$1048576,19,FALSE())),IF(ISERROR(VLOOKUP($A45,'[2]liste reference'!B$1:S$1048576,19,FALSE())),"",VLOOKUP($A45,'[2]liste reference'!B$1:S$1048576,19,FALSE())),VLOOKUP($A45,'[2]liste reference'!A$1:S$1048576,19,FALSE())))))</f>
        <v>1198</v>
      </c>
      <c r="Q45" s="486" t="n">
        <f aca="false">IF(ISTEXT(H45),"",(B45*$B$7/100)+(C45*$C$7/100))</f>
        <v>0.00999999977648258</v>
      </c>
      <c r="R45" s="487" t="n">
        <f aca="false">IF(OR(ISTEXT(H45),Q45=0),"",IF(Q45&lt;0.1,1,IF(Q45&lt;1,2,IF(Q45&lt;10,3,IF(Q45&lt;50,4,IF(Q45&gt;=50,5,""))))))</f>
        <v>1</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IF(A45="new.cod","NEWCOD",IF(AND((Z45=""),ISTEXT(A45)),A45,IF(Z45="","",INDEX('[2]liste reference'!$A$8:$A$904,Z45))))</f>
        <v>PELEPI</v>
      </c>
      <c r="Z45" s="280" t="n">
        <f aca="false">IF(ISERROR(MATCH(A45,'[2]liste reference'!$A$8:$A$904,0)),IF(ISERROR(MATCH(A45,'[2]liste reference'!$B$8:$B$904,0)),"",(MATCH(A45,'[2]liste reference'!$B$8:$B$904,0))),(MATCH(A45,'[2]liste reference'!$A$8:$A$904,0)))</f>
        <v>121</v>
      </c>
      <c r="AA45" s="491" t="s">
        <v>2702</v>
      </c>
      <c r="AB45" s="492"/>
      <c r="AC45" s="492"/>
      <c r="BB45" s="280" t="n">
        <f aca="false">IF(A45="","",1)</f>
        <v>1</v>
      </c>
    </row>
    <row r="46" customFormat="false" ht="12.75" hidden="false" customHeight="false" outlineLevel="0" collapsed="false">
      <c r="A46" s="493" t="s">
        <v>1769</v>
      </c>
      <c r="B46" s="494" t="n">
        <v>0.100000001490116</v>
      </c>
      <c r="C46" s="495" t="n">
        <v>1</v>
      </c>
      <c r="D46" s="477" t="str">
        <f aca="false">IF(ISERROR(VLOOKUP($A46,'[2]liste reference'!$A$7:$D$904,2,0)),IF(ISERROR(VLOOKUP($A46,'[2]liste reference'!$B$7:$D$904,1,0)),"",VLOOKUP($A46,'[2]liste reference'!$B$7:$D$904,1,0)),VLOOKUP($A46,'[2]liste reference'!$A$7:$D$904,2,0))</f>
        <v>Carex acuta</v>
      </c>
      <c r="E46" s="496" t="e">
        <f aca="false">IF(D46="",0,VLOOKUP(D46,D$22:D39,1,0))</f>
        <v>#N/A</v>
      </c>
      <c r="F46" s="501" t="n">
        <f aca="false">($B46*$B$7+$C46*$C$7)/100</f>
        <v>0.703000000491738</v>
      </c>
      <c r="G46" s="479" t="str">
        <f aca="false">IF(A46="","",IF(ISERROR(VLOOKUP($A46,'[2]liste reference'!$A$7:$P$904,13,0)),IF(ISERROR(VLOOKUP($A46,'[2]liste reference'!$B$7:$P$904,12,0)),"    -",VLOOKUP($A46,'[2]liste reference'!$B$7:$P$904,12,0)),VLOOKUP($A46,'[2]liste reference'!$A$7:$P$904,13,0)))</f>
        <v>PHe</v>
      </c>
      <c r="H46" s="480" t="n">
        <f aca="false">IF(A46="","x",IF(ISERROR(VLOOKUP($A46,'[2]liste reference'!$A$8:$P$904,14,0)),IF(ISERROR(VLOOKUP($A46,'[2]liste reference'!$B$8:$P$904,13,0)),"x",VLOOKUP($A46,'[2]liste reference'!$B$8:$P$904,13,0)),VLOOKUP($A46,'[2]liste reference'!$A$8:$P$904,14,0)))</f>
        <v>8</v>
      </c>
      <c r="I46" s="481" t="str">
        <f aca="false">IF(ISNUMBER(H46),IF(ISERROR(VLOOKUP($A46,'[2]liste reference'!$A$7:$P$904,3,0)),IF(ISERROR(VLOOKUP($A46,'[2]liste reference'!$B$7:$P$904,2,0)),"",VLOOKUP($A46,'[2]liste reference'!$B$7:$P$904,2,0)),VLOOKUP($A46,'[2]liste reference'!$A$7:$P$904,3,0)),"")</f>
        <v/>
      </c>
      <c r="J46" s="481" t="str">
        <f aca="false">IF(ISNUMBER(H46),IF(ISERROR(VLOOKUP($A46,'[2]liste reference'!$A$7:$P$904,4,0)),IF(ISERROR(VLOOKUP($A46,'[2]liste reference'!$B$7:$P$904,3,0)),"",VLOOKUP($A46,'[2]liste reference'!$B$7:$P$904,3,0)),VLOOKUP($A46,'[2]liste reference'!$A$7:$P$904,4,0)),"")</f>
        <v/>
      </c>
      <c r="K46" s="482" t="str">
        <f aca="false">IF(A46="NEWCOD",IF(AB46="","Remplir le champs 'Nouveau taxa' svp.",$AB46),IF(ISTEXT($E46),"DEJA SAISI !",IF(A46="","",IF(ISERROR(VLOOKUP($A46,'[2]liste reference'!$A$7:$D$904,2,0)),IF(ISERROR(VLOOKUP($A46,'[2]liste reference'!$B$7:$D$904,1,0)),"code non répertorié ou synonyme",VLOOKUP($A46,'[2]liste reference'!$B$7:$D$904,1,0)),VLOOKUP(A46,'[2]liste reference'!$A$7:$D$904,2,0)))))</f>
        <v>Carex acuta</v>
      </c>
      <c r="L46" s="498"/>
      <c r="M46" s="498"/>
      <c r="N46" s="498"/>
      <c r="O46" s="484"/>
      <c r="P46" s="485" t="n">
        <f aca="false">IF($A46="NEWCOD",IF($AC46="","No",$AC46),IF(ISTEXT($E46),"DEJA SAISI !",IF($A46="","",IF(ISERROR(VLOOKUP($A46,'[2]liste reference'!A$1:S$1048576,19,FALSE())),IF(ISERROR(VLOOKUP($A46,'[2]liste reference'!B$1:S$1048576,19,FALSE())),"",VLOOKUP($A46,'[2]liste reference'!B$1:S$1048576,19,FALSE())),VLOOKUP($A46,'[2]liste reference'!A$1:S$1048576,19,FALSE())))))</f>
        <v>1467</v>
      </c>
      <c r="Q46" s="486" t="n">
        <f aca="false">IF(ISTEXT(H46),"",(B46*$B$7/100)+(C46*$C$7/100))</f>
        <v>0.703000000491738</v>
      </c>
      <c r="R46" s="487" t="n">
        <f aca="false">IF(OR(ISTEXT(H46),Q46=0),"",IF(Q46&lt;0.1,1,IF(Q46&lt;1,2,IF(Q46&lt;10,3,IF(Q46&lt;50,4,IF(Q46&gt;=50,5,""))))))</f>
        <v>2</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IF(A46="new.cod","NEWCOD",IF(AND((Z46=""),ISTEXT(A46)),A46,IF(Z46="","",INDEX('[2]liste reference'!$A$8:$A$904,Z46))))</f>
        <v>CARACU</v>
      </c>
      <c r="Z46" s="280" t="n">
        <f aca="false">IF(ISERROR(MATCH(A46,'[2]liste reference'!$A$8:$A$904,0)),IF(ISERROR(MATCH(A46,'[2]liste reference'!$B$8:$B$904,0)),"",(MATCH(A46,'[2]liste reference'!$B$8:$B$904,0))),(MATCH(A46,'[2]liste reference'!$A$8:$A$904,0)))</f>
        <v>536</v>
      </c>
      <c r="AA46" s="491"/>
      <c r="AB46" s="492"/>
      <c r="AC46" s="492"/>
      <c r="BB46" s="280" t="n">
        <f aca="false">IF(A46="","",1)</f>
        <v>1</v>
      </c>
    </row>
    <row r="47" customFormat="false" ht="12.75" hidden="false" customHeight="false" outlineLevel="0" collapsed="false">
      <c r="A47" s="493" t="s">
        <v>1244</v>
      </c>
      <c r="B47" s="494" t="n">
        <v>0.209999993443489</v>
      </c>
      <c r="C47" s="495" t="n">
        <v>0.00999999977648258</v>
      </c>
      <c r="D47" s="477" t="str">
        <f aca="false">IF(ISERROR(VLOOKUP($A47,'[2]liste reference'!$A$7:$D$904,2,0)),IF(ISERROR(VLOOKUP($A47,'[2]liste reference'!$B$7:$D$904,1,0)),"",VLOOKUP($A47,'[2]liste reference'!$B$7:$D$904,1,0)),VLOOKUP($A47,'[2]liste reference'!$A$7:$D$904,2,0))</f>
        <v>Callitriche hamulata</v>
      </c>
      <c r="E47" s="496" t="e">
        <f aca="false">IF(D47="",0,VLOOKUP(D47,D$22:D39,1,0))</f>
        <v>#N/A</v>
      </c>
      <c r="F47" s="501" t="n">
        <f aca="false">($B47*$B$7+$C47*$C$7)/100</f>
        <v>0.0759999976865947</v>
      </c>
      <c r="G47" s="479" t="str">
        <f aca="false">IF(A47="","",IF(ISERROR(VLOOKUP($A47,'[2]liste reference'!$A$7:$P$904,13,0)),IF(ISERROR(VLOOKUP($A47,'[2]liste reference'!$B$7:$P$904,12,0)),"    -",VLOOKUP($A47,'[2]liste reference'!$B$7:$P$904,12,0)),VLOOKUP($A47,'[2]liste reference'!$A$7:$P$904,13,0)))</f>
        <v>PHy</v>
      </c>
      <c r="H47" s="480" t="n">
        <f aca="false">IF(A47="","x",IF(ISERROR(VLOOKUP($A47,'[2]liste reference'!$A$8:$P$904,14,0)),IF(ISERROR(VLOOKUP($A47,'[2]liste reference'!$B$8:$P$904,13,0)),"x",VLOOKUP($A47,'[2]liste reference'!$B$8:$P$904,13,0)),VLOOKUP($A47,'[2]liste reference'!$A$8:$P$904,14,0)))</f>
        <v>7</v>
      </c>
      <c r="I47" s="481" t="n">
        <f aca="false">IF(ISNUMBER(H47),IF(ISERROR(VLOOKUP($A47,'[2]liste reference'!$A$7:$P$904,3,0)),IF(ISERROR(VLOOKUP($A47,'[2]liste reference'!$B$7:$P$904,2,0)),"",VLOOKUP($A47,'[2]liste reference'!$B$7:$P$904,2,0)),VLOOKUP($A47,'[2]liste reference'!$A$7:$P$904,3,0)),"")</f>
        <v>12</v>
      </c>
      <c r="J47" s="481" t="n">
        <f aca="false">IF(ISNUMBER(H47),IF(ISERROR(VLOOKUP($A47,'[2]liste reference'!$A$7:$P$904,4,0)),IF(ISERROR(VLOOKUP($A47,'[2]liste reference'!$B$7:$P$904,3,0)),"",VLOOKUP($A47,'[2]liste reference'!$B$7:$P$904,3,0)),VLOOKUP($A47,'[2]liste reference'!$A$7:$P$904,4,0)),"")</f>
        <v>1</v>
      </c>
      <c r="K47" s="482" t="str">
        <f aca="false">IF(A47="NEWCOD",IF(AB47="","Remplir le champs 'Nouveau taxa' svp.",$AB47),IF(ISTEXT($E47),"DEJA SAISI !",IF(A47="","",IF(ISERROR(VLOOKUP($A47,'[2]liste reference'!$A$7:$D$904,2,0)),IF(ISERROR(VLOOKUP($A47,'[2]liste reference'!$B$7:$D$904,1,0)),"code non répertorié ou synonyme",VLOOKUP($A47,'[2]liste reference'!$B$7:$D$904,1,0)),VLOOKUP(A47,'[2]liste reference'!$A$7:$D$904,2,0)))))</f>
        <v>Callitriche hamulata</v>
      </c>
      <c r="L47" s="498"/>
      <c r="M47" s="498"/>
      <c r="N47" s="498"/>
      <c r="O47" s="484"/>
      <c r="P47" s="485" t="n">
        <f aca="false">IF($A47="NEWCOD",IF($AC47="","No",$AC47),IF(ISTEXT($E47),"DEJA SAISI !",IF($A47="","",IF(ISERROR(VLOOKUP($A47,'[2]liste reference'!A$1:S$1048576,19,FALSE())),IF(ISERROR(VLOOKUP($A47,'[2]liste reference'!B$1:S$1048576,19,FALSE())),"",VLOOKUP($A47,'[2]liste reference'!B$1:S$1048576,19,FALSE())),VLOOKUP($A47,'[2]liste reference'!A$1:S$1048576,19,FALSE())))))</f>
        <v>1698</v>
      </c>
      <c r="Q47" s="486" t="n">
        <f aca="false">IF(ISTEXT(H47),"",(B47*$B$7/100)+(C47*$C$7/100))</f>
        <v>0.0759999976865947</v>
      </c>
      <c r="R47" s="487" t="n">
        <f aca="false">IF(OR(ISTEXT(H47),Q47=0),"",IF(Q47&lt;0.1,1,IF(Q47&lt;1,2,IF(Q47&lt;10,3,IF(Q47&lt;50,4,IF(Q47&gt;=50,5,""))))))</f>
        <v>1</v>
      </c>
      <c r="S47" s="487" t="n">
        <f aca="false">IF(ISERROR(R47*I47),0,R47*I47)</f>
        <v>12</v>
      </c>
      <c r="T47" s="487" t="n">
        <f aca="false">IF(ISERROR(R47*I47*J47),0,R47*I47*J47)</f>
        <v>12</v>
      </c>
      <c r="U47" s="499" t="n">
        <f aca="false">IF(ISERROR(R47*J47),0,R47*J47)</f>
        <v>1</v>
      </c>
      <c r="V47" s="488" t="str">
        <f aca="false">IF(AND(A47="",F47=0),"",IF(F47=0,"Il manque le(s) % de rec. !",""))</f>
        <v/>
      </c>
      <c r="W47" s="489"/>
      <c r="Y47" s="490" t="str">
        <f aca="false">IF(A47="new.cod","NEWCOD",IF(AND((Z47=""),ISTEXT(A47)),A47,IF(Z47="","",INDEX('[2]liste reference'!$A$8:$A$904,Z47))))</f>
        <v>CALHAM</v>
      </c>
      <c r="Z47" s="280" t="n">
        <f aca="false">IF(ISERROR(MATCH(A47,'[2]liste reference'!$A$8:$A$904,0)),IF(ISERROR(MATCH(A47,'[2]liste reference'!$B$8:$B$904,0)),"",(MATCH(A47,'[2]liste reference'!$B$8:$B$904,0))),(MATCH(A47,'[2]liste reference'!$A$8:$A$904,0)))</f>
        <v>316</v>
      </c>
      <c r="AA47" s="491"/>
      <c r="AB47" s="492"/>
      <c r="AC47" s="492"/>
      <c r="BB47" s="280" t="n">
        <f aca="false">IF(A47="","",1)</f>
        <v>1</v>
      </c>
    </row>
    <row r="48" customFormat="false" ht="12.75" hidden="false" customHeight="false" outlineLevel="0" collapsed="false">
      <c r="A48" s="493" t="s">
        <v>2000</v>
      </c>
      <c r="B48" s="494" t="n">
        <v>1.5</v>
      </c>
      <c r="C48" s="495" t="n">
        <v>2</v>
      </c>
      <c r="D48" s="477" t="str">
        <f aca="false">IF(ISERROR(VLOOKUP($A48,'[2]liste reference'!$A$7:$D$904,2,0)),IF(ISERROR(VLOOKUP($A48,'[2]liste reference'!$B$7:$D$904,1,0)),"",VLOOKUP($A48,'[2]liste reference'!$B$7:$D$904,1,0)),VLOOKUP($A48,'[2]liste reference'!$A$7:$D$904,2,0))</f>
        <v>Phalaris arundinacea</v>
      </c>
      <c r="E48" s="496" t="e">
        <f aca="false">IF(D48="",0,VLOOKUP(D48,D$22:D40,1,0))</f>
        <v>#N/A</v>
      </c>
      <c r="F48" s="501" t="n">
        <f aca="false">($B48*$B$7+$C48*$C$7)/100</f>
        <v>1.835</v>
      </c>
      <c r="G48" s="479" t="str">
        <f aca="false">IF(A48="","",IF(ISERROR(VLOOKUP($A48,'[2]liste reference'!$A$7:$P$904,13,0)),IF(ISERROR(VLOOKUP($A48,'[2]liste reference'!$B$7:$P$904,12,0)),"    -",VLOOKUP($A48,'[2]liste reference'!$B$7:$P$904,12,0)),VLOOKUP($A48,'[2]liste reference'!$A$7:$P$904,13,0)))</f>
        <v>PHe</v>
      </c>
      <c r="H48" s="480" t="n">
        <f aca="false">IF(A48="","x",IF(ISERROR(VLOOKUP($A48,'[2]liste reference'!$A$8:$P$904,14,0)),IF(ISERROR(VLOOKUP($A48,'[2]liste reference'!$B$8:$P$904,13,0)),"x",VLOOKUP($A48,'[2]liste reference'!$B$8:$P$904,13,0)),VLOOKUP($A48,'[2]liste reference'!$A$8:$P$904,14,0)))</f>
        <v>8</v>
      </c>
      <c r="I48" s="481" t="n">
        <f aca="false">IF(ISNUMBER(H48),IF(ISERROR(VLOOKUP($A48,'[2]liste reference'!$A$7:$P$904,3,0)),IF(ISERROR(VLOOKUP($A48,'[2]liste reference'!$B$7:$P$904,2,0)),"",VLOOKUP($A48,'[2]liste reference'!$B$7:$P$904,2,0)),VLOOKUP($A48,'[2]liste reference'!$A$7:$P$904,3,0)),"")</f>
        <v>10</v>
      </c>
      <c r="J48" s="481" t="n">
        <f aca="false">IF(ISNUMBER(H48),IF(ISERROR(VLOOKUP($A48,'[2]liste reference'!$A$7:$P$904,4,0)),IF(ISERROR(VLOOKUP($A48,'[2]liste reference'!$B$7:$P$904,3,0)),"",VLOOKUP($A48,'[2]liste reference'!$B$7:$P$904,3,0)),VLOOKUP($A48,'[2]liste reference'!$A$7:$P$904,4,0)),"")</f>
        <v>1</v>
      </c>
      <c r="K48" s="482" t="str">
        <f aca="false">IF(A48="NEWCOD",IF(AB48="","Remplir le champs 'Nouveau taxa' svp.",$AB48),IF(ISTEXT($E48),"DEJA SAISI !",IF(A48="","",IF(ISERROR(VLOOKUP($A48,'[2]liste reference'!$A$7:$D$904,2,0)),IF(ISERROR(VLOOKUP($A48,'[2]liste reference'!$B$7:$D$904,1,0)),"code non répertorié ou synonyme",VLOOKUP($A48,'[2]liste reference'!$B$7:$D$904,1,0)),VLOOKUP(A48,'[2]liste reference'!$A$7:$D$904,2,0)))))</f>
        <v>Phalaris arundinacea</v>
      </c>
      <c r="L48" s="498"/>
      <c r="M48" s="498"/>
      <c r="N48" s="498"/>
      <c r="O48" s="484"/>
      <c r="P48" s="485" t="n">
        <f aca="false">IF($A48="NEWCOD",IF($AC48="","No",$AC48),IF(ISTEXT($E48),"DEJA SAISI !",IF($A48="","",IF(ISERROR(VLOOKUP($A48,'[2]liste reference'!A$1:S$1048576,19,FALSE())),IF(ISERROR(VLOOKUP($A48,'[2]liste reference'!B$1:S$1048576,19,FALSE())),"",VLOOKUP($A48,'[2]liste reference'!B$1:S$1048576,19,FALSE())),VLOOKUP($A48,'[2]liste reference'!A$1:S$1048576,19,FALSE())))))</f>
        <v>1577</v>
      </c>
      <c r="Q48" s="486" t="n">
        <f aca="false">IF(ISTEXT(H48),"",(B48*$B$7/100)+(C48*$C$7/100))</f>
        <v>1.835</v>
      </c>
      <c r="R48" s="487" t="n">
        <f aca="false">IF(OR(ISTEXT(H48),Q48=0),"",IF(Q48&lt;0.1,1,IF(Q48&lt;1,2,IF(Q48&lt;10,3,IF(Q48&lt;50,4,IF(Q48&gt;=50,5,""))))))</f>
        <v>3</v>
      </c>
      <c r="S48" s="487" t="n">
        <f aca="false">IF(ISERROR(R48*I48),0,R48*I48)</f>
        <v>30</v>
      </c>
      <c r="T48" s="487" t="n">
        <f aca="false">IF(ISERROR(R48*I48*J48),0,R48*I48*J48)</f>
        <v>30</v>
      </c>
      <c r="U48" s="499" t="n">
        <f aca="false">IF(ISERROR(R48*J48),0,R48*J48)</f>
        <v>3</v>
      </c>
      <c r="V48" s="488" t="str">
        <f aca="false">IF(AND(A48="",F48=0),"",IF(F48=0,"Il manque le(s) % de rec. !",""))</f>
        <v/>
      </c>
      <c r="W48" s="489"/>
      <c r="Y48" s="490" t="str">
        <f aca="false">IF(A48="new.cod","NEWCOD",IF(AND((Z48=""),ISTEXT(A48)),A48,IF(Z48="","",INDEX('[2]liste reference'!$A$8:$A$904,Z48))))</f>
        <v>PHAARU</v>
      </c>
      <c r="Z48" s="280" t="n">
        <f aca="false">IF(ISERROR(MATCH(A48,'[2]liste reference'!$A$8:$A$904,0)),IF(ISERROR(MATCH(A48,'[2]liste reference'!$B$8:$B$904,0)),"",(MATCH(A48,'[2]liste reference'!$B$8:$B$904,0))),(MATCH(A48,'[2]liste reference'!$A$8:$A$904,0)))</f>
        <v>634</v>
      </c>
      <c r="AA48" s="491"/>
      <c r="AB48" s="492"/>
      <c r="AC48" s="492"/>
      <c r="BB48" s="280" t="n">
        <f aca="false">IF(A48="","",1)</f>
        <v>1</v>
      </c>
    </row>
    <row r="49" customFormat="false" ht="12.75" hidden="false" customHeight="false" outlineLevel="0" collapsed="false">
      <c r="A49" s="493" t="s">
        <v>1586</v>
      </c>
      <c r="B49" s="494" t="n">
        <v>9</v>
      </c>
      <c r="C49" s="495" t="n">
        <v>0.100000001490116</v>
      </c>
      <c r="D49" s="477" t="str">
        <f aca="false">IF(ISERROR(VLOOKUP($A49,'[2]liste reference'!$A$7:$D$904,2,0)),IF(ISERROR(VLOOKUP($A49,'[2]liste reference'!$B$7:$D$904,1,0)),"",VLOOKUP($A49,'[2]liste reference'!$B$7:$D$904,1,0)),VLOOKUP($A49,'[2]liste reference'!$A$7:$D$904,2,0))</f>
        <v>Ranunculus penicillatus var. penicillatus</v>
      </c>
      <c r="E49" s="496" t="e">
        <f aca="false">IF(D49="",0,VLOOKUP(D49,D$22:D48,1,0))</f>
        <v>#N/A</v>
      </c>
      <c r="F49" s="501" t="n">
        <f aca="false">($B49*$B$7+$C49*$C$7)/100</f>
        <v>3.03700000099838</v>
      </c>
      <c r="G49" s="479" t="str">
        <f aca="false">IF(A49="","",IF(ISERROR(VLOOKUP($A49,'[2]liste reference'!$A$7:$P$904,13,0)),IF(ISERROR(VLOOKUP($A49,'[2]liste reference'!$B$7:$P$904,12,0)),"    -",VLOOKUP($A49,'[2]liste reference'!$B$7:$P$904,12,0)),VLOOKUP($A49,'[2]liste reference'!$A$7:$P$904,13,0)))</f>
        <v>PHy</v>
      </c>
      <c r="H49" s="480" t="n">
        <f aca="false">IF(A49="","x",IF(ISERROR(VLOOKUP($A49,'[2]liste reference'!$A$8:$P$904,14,0)),IF(ISERROR(VLOOKUP($A49,'[2]liste reference'!$B$8:$P$904,13,0)),"x",VLOOKUP($A49,'[2]liste reference'!$B$8:$P$904,13,0)),VLOOKUP($A49,'[2]liste reference'!$A$8:$P$904,14,0)))</f>
        <v>7</v>
      </c>
      <c r="I49" s="481" t="n">
        <f aca="false">IF(ISNUMBER(H49),IF(ISERROR(VLOOKUP($A49,'[2]liste reference'!$A$7:$P$904,3,0)),IF(ISERROR(VLOOKUP($A49,'[2]liste reference'!$B$7:$P$904,2,0)),"",VLOOKUP($A49,'[2]liste reference'!$B$7:$P$904,2,0)),VLOOKUP($A49,'[2]liste reference'!$A$7:$P$904,3,0)),"")</f>
        <v>12</v>
      </c>
      <c r="J49" s="481" t="n">
        <f aca="false">IF(ISNUMBER(H49),IF(ISERROR(VLOOKUP($A49,'[2]liste reference'!$A$7:$P$904,4,0)),IF(ISERROR(VLOOKUP($A49,'[2]liste reference'!$B$7:$P$904,3,0)),"",VLOOKUP($A49,'[2]liste reference'!$B$7:$P$904,3,0)),VLOOKUP($A49,'[2]liste reference'!$A$7:$P$904,4,0)),"")</f>
        <v>1</v>
      </c>
      <c r="K49" s="482" t="str">
        <f aca="false">IF(A49="NEWCOD",IF(AB49="","Remplir le champs 'Nouveau taxa' svp.",$AB49),IF(ISTEXT($E49),"DEJA SAISI !",IF(A49="","",IF(ISERROR(VLOOKUP($A49,'[2]liste reference'!$A$7:$D$904,2,0)),IF(ISERROR(VLOOKUP($A49,'[2]liste reference'!$B$7:$D$904,1,0)),"code non répertorié ou synonyme",VLOOKUP($A49,'[2]liste reference'!$B$7:$D$904,1,0)),VLOOKUP(A49,'[2]liste reference'!$A$7:$D$904,2,0)))))</f>
        <v>Ranunculus penicillatus var. penicillatus</v>
      </c>
      <c r="L49" s="498"/>
      <c r="M49" s="498"/>
      <c r="N49" s="498"/>
      <c r="O49" s="484"/>
      <c r="P49" s="485" t="n">
        <f aca="false">IF($A49="NEWCOD",IF($AC49="","No",$AC49),IF(ISTEXT($E49),"DEJA SAISI !",IF($A49="","",IF(ISERROR(VLOOKUP($A49,'[2]liste reference'!A$1:S$1048576,19,FALSE())),IF(ISERROR(VLOOKUP($A49,'[2]liste reference'!B$1:S$1048576,19,FALSE())),"",VLOOKUP($A49,'[2]liste reference'!B$1:S$1048576,19,FALSE())),VLOOKUP($A49,'[2]liste reference'!A$1:S$1048576,19,FALSE())))))</f>
        <v>1909</v>
      </c>
      <c r="Q49" s="486" t="n">
        <f aca="false">IF(ISTEXT(H49),"",(B49*$B$7/100)+(C49*$C$7/100))</f>
        <v>3.03700000099838</v>
      </c>
      <c r="R49" s="487" t="n">
        <f aca="false">IF(OR(ISTEXT(H49),Q49=0),"",IF(Q49&lt;0.1,1,IF(Q49&lt;1,2,IF(Q49&lt;10,3,IF(Q49&lt;50,4,IF(Q49&gt;=50,5,""))))))</f>
        <v>3</v>
      </c>
      <c r="S49" s="487" t="n">
        <f aca="false">IF(ISERROR(R49*I49),0,R49*I49)</f>
        <v>36</v>
      </c>
      <c r="T49" s="487" t="n">
        <f aca="false">IF(ISERROR(R49*I49*J49),0,R49*I49*J49)</f>
        <v>36</v>
      </c>
      <c r="U49" s="499" t="n">
        <f aca="false">IF(ISERROR(R49*J49),0,R49*J49)</f>
        <v>3</v>
      </c>
      <c r="V49" s="488" t="str">
        <f aca="false">IF(AND(A49="",F49=0),"",IF(F49=0,"Il manque le(s) % de rec. !",""))</f>
        <v/>
      </c>
      <c r="W49" s="489"/>
      <c r="Y49" s="490" t="str">
        <f aca="false">IF(A49="new.cod","NEWCOD",IF(AND((Z49=""),ISTEXT(A49)),A49,IF(Z49="","",INDEX('[2]liste reference'!$A$8:$A$904,Z49))))</f>
        <v>RANPEE</v>
      </c>
      <c r="Z49" s="280" t="n">
        <f aca="false">IF(ISERROR(MATCH(A49,'[2]liste reference'!$A$8:$A$904,0)),IF(ISERROR(MATCH(A49,'[2]liste reference'!$B$8:$B$904,0)),"",(MATCH(A49,'[2]liste reference'!$B$8:$B$904,0))),(MATCH(A49,'[2]liste reference'!$A$8:$A$904,0)))</f>
        <v>463</v>
      </c>
      <c r="AA49" s="491"/>
      <c r="AB49" s="492"/>
      <c r="AC49" s="492"/>
      <c r="BB49" s="280" t="n">
        <f aca="false">IF(A49="","",1)</f>
        <v>1</v>
      </c>
    </row>
    <row r="50" customFormat="false" ht="12.75" hidden="false" customHeight="false" outlineLevel="0" collapsed="false">
      <c r="A50" s="493"/>
      <c r="B50" s="494"/>
      <c r="C50" s="495"/>
      <c r="D50" s="477" t="str">
        <f aca="false">IF(ISERROR(VLOOKUP($A50,'[2]liste reference'!$A$7:$D$904,2,0)),IF(ISERROR(VLOOKUP($A50,'[2]liste reference'!$B$7:$D$904,1,0)),"",VLOOKUP($A50,'[2]liste reference'!$B$7:$D$904,1,0)),VLOOKUP($A50,'[2]liste reference'!$A$7:$D$904,2,0))</f>
        <v/>
      </c>
      <c r="E50" s="496" t="n">
        <f aca="false">IF(D50="",0,VLOOKUP(D50,D$22:D49,1,0))</f>
        <v>0</v>
      </c>
      <c r="F50" s="501" t="n">
        <f aca="false">($B50*$B$7+$C50*$C$7)/100</f>
        <v>0</v>
      </c>
      <c r="G50" s="479" t="str">
        <f aca="false">IF(A50="","",IF(ISERROR(VLOOKUP($A50,'[2]liste reference'!$A$7:$P$904,13,0)),IF(ISERROR(VLOOKUP($A50,'[2]liste reference'!$B$7:$P$904,12,0)),"    -",VLOOKUP($A50,'[2]liste reference'!$B$7:$P$904,12,0)),VLOOKUP($A50,'[2]liste reference'!$A$7:$P$904,13,0)))</f>
        <v/>
      </c>
      <c r="H50" s="480" t="str">
        <f aca="false">IF(A50="","x",IF(ISERROR(VLOOKUP($A50,'[2]liste reference'!$A$8:$P$904,14,0)),IF(ISERROR(VLOOKUP($A50,'[2]liste reference'!$B$8:$P$904,13,0)),"x",VLOOKUP($A50,'[2]liste reference'!$B$8:$P$904,13,0)),VLOOKUP($A50,'[2]liste reference'!$A$8:$P$904,14,0)))</f>
        <v>x</v>
      </c>
      <c r="I50" s="481" t="str">
        <f aca="false">IF(ISNUMBER(H50),IF(ISERROR(VLOOKUP($A50,'[2]liste reference'!$A$7:$P$904,3,0)),IF(ISERROR(VLOOKUP($A50,'[2]liste reference'!$B$7:$P$904,2,0)),"",VLOOKUP($A50,'[2]liste reference'!$B$7:$P$904,2,0)),VLOOKUP($A50,'[2]liste reference'!$A$7:$P$904,3,0)),"")</f>
        <v/>
      </c>
      <c r="J50" s="481" t="str">
        <f aca="false">IF(ISNUMBER(H50),IF(ISERROR(VLOOKUP($A50,'[2]liste reference'!$A$7:$P$904,4,0)),IF(ISERROR(VLOOKUP($A50,'[2]liste reference'!$B$7:$P$904,3,0)),"",VLOOKUP($A50,'[2]liste reference'!$B$7:$P$904,3,0)),VLOOKUP($A50,'[2]liste reference'!$A$7:$P$904,4,0)),"")</f>
        <v/>
      </c>
      <c r="K50" s="482" t="str">
        <f aca="false">IF(A50="NEWCOD",IF(AB50="","Remplir le champs 'Nouveau taxa' svp.",$AB50),IF(ISTEXT($E50),"DEJA SAISI !",IF(A50="","",IF(ISERROR(VLOOKUP($A50,'[2]liste reference'!$A$7:$D$904,2,0)),IF(ISERROR(VLOOKUP($A50,'[2]liste reference'!$B$7:$D$904,1,0)),"code non répertorié ou synonyme",VLOOKUP($A50,'[2]liste reference'!$B$7:$D$904,1,0)),VLOOKUP(A50,'[2]liste reference'!$A$7:$D$904,2,0)))))</f>
        <v/>
      </c>
      <c r="L50" s="498"/>
      <c r="M50" s="498"/>
      <c r="N50" s="498"/>
      <c r="O50" s="484"/>
      <c r="P50" s="485" t="str">
        <f aca="false">IF($A50="NEWCOD",IF($AC50="","No",$AC50),IF(ISTEXT($E50),"DEJA SAISI !",IF($A50="","",IF(ISERROR(VLOOKUP($A50,'[2]liste reference'!A$1:S$1048576,19,FALSE())),IF(ISERROR(VLOOKUP($A50,'[2]liste reference'!B$1:S$1048576,19,FALSE())),"",VLOOKUP($A50,'[2]liste reference'!B$1:S$1048576,19,FALSE())),VLOOKUP($A50,'[2]liste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IF(A50="new.cod","NEWCOD",IF(AND((Z50=""),ISTEXT(A50)),A50,IF(Z50="","",INDEX('[2]liste reference'!$A$8:$A$904,Z50))))</f>
        <v/>
      </c>
      <c r="Z50" s="280" t="str">
        <f aca="false">IF(ISERROR(MATCH(A50,'[2]liste reference'!$A$8:$A$904,0)),IF(ISERROR(MATCH(A50,'[2]liste reference'!$B$8:$B$904,0)),"",(MATCH(A50,'[2]liste reference'!$B$8:$B$904,0))),(MATCH(A50,'[2]liste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IF(ISERROR(VLOOKUP($A51,'[2]liste reference'!$A$7:$D$904,2,0)),IF(ISERROR(VLOOKUP($A51,'[2]liste reference'!$B$7:$D$904,1,0)),"",VLOOKUP($A51,'[2]liste reference'!$B$7:$D$904,1,0)),VLOOKUP($A51,'[2]liste reference'!$A$7:$D$904,2,0))</f>
        <v/>
      </c>
      <c r="E51" s="496" t="n">
        <f aca="false">IF(D51="",0,VLOOKUP(D51,D$22:D50,1,0))</f>
        <v>0</v>
      </c>
      <c r="F51" s="501" t="n">
        <f aca="false">($B51*$B$7+$C51*$C$7)/100</f>
        <v>0</v>
      </c>
      <c r="G51" s="479" t="str">
        <f aca="false">IF(A51="","",IF(ISERROR(VLOOKUP($A51,'[2]liste reference'!$A$7:$P$904,13,0)),IF(ISERROR(VLOOKUP($A51,'[2]liste reference'!$B$7:$P$904,12,0)),"    -",VLOOKUP($A51,'[2]liste reference'!$B$7:$P$904,12,0)),VLOOKUP($A51,'[2]liste reference'!$A$7:$P$904,13,0)))</f>
        <v/>
      </c>
      <c r="H51" s="480" t="str">
        <f aca="false">IF(A51="","x",IF(ISERROR(VLOOKUP($A51,'[2]liste reference'!$A$8:$P$904,14,0)),IF(ISERROR(VLOOKUP($A51,'[2]liste reference'!$B$8:$P$904,13,0)),"x",VLOOKUP($A51,'[2]liste reference'!$B$8:$P$904,13,0)),VLOOKUP($A51,'[2]liste reference'!$A$8:$P$904,14,0)))</f>
        <v>x</v>
      </c>
      <c r="I51" s="481" t="str">
        <f aca="false">IF(ISNUMBER(H51),IF(ISERROR(VLOOKUP($A51,'[2]liste reference'!$A$7:$P$904,3,0)),IF(ISERROR(VLOOKUP($A51,'[2]liste reference'!$B$7:$P$904,2,0)),"",VLOOKUP($A51,'[2]liste reference'!$B$7:$P$904,2,0)),VLOOKUP($A51,'[2]liste reference'!$A$7:$P$904,3,0)),"")</f>
        <v/>
      </c>
      <c r="J51" s="481" t="str">
        <f aca="false">IF(ISNUMBER(H51),IF(ISERROR(VLOOKUP($A51,'[2]liste reference'!$A$7:$P$904,4,0)),IF(ISERROR(VLOOKUP($A51,'[2]liste reference'!$B$7:$P$904,3,0)),"",VLOOKUP($A51,'[2]liste reference'!$B$7:$P$904,3,0)),VLOOKUP($A51,'[2]liste reference'!$A$7:$P$904,4,0)),"")</f>
        <v/>
      </c>
      <c r="K51" s="482" t="str">
        <f aca="false">IF(A51="NEWCOD",IF(AB51="","Remplir le champs 'Nouveau taxa' svp.",$AB51),IF(ISTEXT($E51),"DEJA SAISI !",IF(A51="","",IF(ISERROR(VLOOKUP($A51,'[2]liste reference'!$A$7:$D$904,2,0)),IF(ISERROR(VLOOKUP($A51,'[2]liste reference'!$B$7:$D$904,1,0)),"code non répertorié ou synonyme",VLOOKUP($A51,'[2]liste reference'!$B$7:$D$904,1,0)),VLOOKUP(A51,'[2]liste reference'!$A$7:$D$904,2,0)))))</f>
        <v/>
      </c>
      <c r="L51" s="498"/>
      <c r="M51" s="498"/>
      <c r="N51" s="498"/>
      <c r="O51" s="484"/>
      <c r="P51" s="485" t="str">
        <f aca="false">IF($A51="NEWCOD",IF($AC51="","No",$AC51),IF(ISTEXT($E51),"DEJA SAISI !",IF($A51="","",IF(ISERROR(VLOOKUP($A51,'[2]liste reference'!A$1:S$1048576,19,FALSE())),IF(ISERROR(VLOOKUP($A51,'[2]liste reference'!B$1:S$1048576,19,FALSE())),"",VLOOKUP($A51,'[2]liste reference'!B$1:S$1048576,19,FALSE())),VLOOKUP($A51,'[2]liste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IF(A51="new.cod","NEWCOD",IF(AND((Z51=""),ISTEXT(A51)),A51,IF(Z51="","",INDEX('[2]liste reference'!$A$8:$A$904,Z51))))</f>
        <v/>
      </c>
      <c r="Z51" s="280" t="str">
        <f aca="false">IF(ISERROR(MATCH(A51,'[2]liste reference'!$A$8:$A$904,0)),IF(ISERROR(MATCH(A51,'[2]liste reference'!$B$8:$B$904,0)),"",(MATCH(A51,'[2]liste reference'!$B$8:$B$904,0))),(MATCH(A51,'[2]liste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IF(ISERROR(VLOOKUP($A52,'[2]liste reference'!$A$7:$D$904,2,0)),IF(ISERROR(VLOOKUP($A52,'[2]liste reference'!$B$7:$D$904,1,0)),"",VLOOKUP($A52,'[2]liste reference'!$B$7:$D$904,1,0)),VLOOKUP($A52,'[2]liste reference'!$A$7:$D$904,2,0))</f>
        <v/>
      </c>
      <c r="E52" s="496" t="n">
        <f aca="false">IF(D52="",0,VLOOKUP(D52,D$22:D51,1,0))</f>
        <v>0</v>
      </c>
      <c r="F52" s="501" t="n">
        <f aca="false">($B52*$B$7+$C52*$C$7)/100</f>
        <v>0</v>
      </c>
      <c r="G52" s="479" t="str">
        <f aca="false">IF(A52="","",IF(ISERROR(VLOOKUP($A52,'[2]liste reference'!$A$7:$P$904,13,0)),IF(ISERROR(VLOOKUP($A52,'[2]liste reference'!$B$7:$P$904,12,0)),"    -",VLOOKUP($A52,'[2]liste reference'!$B$7:$P$904,12,0)),VLOOKUP($A52,'[2]liste reference'!$A$7:$P$904,13,0)))</f>
        <v/>
      </c>
      <c r="H52" s="480" t="str">
        <f aca="false">IF(A52="","x",IF(ISERROR(VLOOKUP($A52,'[2]liste reference'!$A$8:$P$904,14,0)),IF(ISERROR(VLOOKUP($A52,'[2]liste reference'!$B$8:$P$904,13,0)),"x",VLOOKUP($A52,'[2]liste reference'!$B$8:$P$904,13,0)),VLOOKUP($A52,'[2]liste reference'!$A$8:$P$904,14,0)))</f>
        <v>x</v>
      </c>
      <c r="I52" s="481" t="str">
        <f aca="false">IF(ISNUMBER(H52),IF(ISERROR(VLOOKUP($A52,'[2]liste reference'!$A$7:$P$904,3,0)),IF(ISERROR(VLOOKUP($A52,'[2]liste reference'!$B$7:$P$904,2,0)),"",VLOOKUP($A52,'[2]liste reference'!$B$7:$P$904,2,0)),VLOOKUP($A52,'[2]liste reference'!$A$7:$P$904,3,0)),"")</f>
        <v/>
      </c>
      <c r="J52" s="481" t="str">
        <f aca="false">IF(ISNUMBER(H52),IF(ISERROR(VLOOKUP($A52,'[2]liste reference'!$A$7:$P$904,4,0)),IF(ISERROR(VLOOKUP($A52,'[2]liste reference'!$B$7:$P$904,3,0)),"",VLOOKUP($A52,'[2]liste reference'!$B$7:$P$904,3,0)),VLOOKUP($A52,'[2]liste reference'!$A$7:$P$904,4,0)),"")</f>
        <v/>
      </c>
      <c r="K52" s="482" t="str">
        <f aca="false">IF(A52="NEWCOD",IF(AB52="","Remplir le champs 'Nouveau taxa' svp.",$AB52),IF(ISTEXT($E52),"DEJA SAISI !",IF(A52="","",IF(ISERROR(VLOOKUP($A52,'[2]liste reference'!$A$7:$D$904,2,0)),IF(ISERROR(VLOOKUP($A52,'[2]liste reference'!$B$7:$D$904,1,0)),"code non répertorié ou synonyme",VLOOKUP($A52,'[2]liste reference'!$B$7:$D$904,1,0)),VLOOKUP(A52,'[2]liste reference'!$A$7:$D$904,2,0)))))</f>
        <v/>
      </c>
      <c r="L52" s="498"/>
      <c r="M52" s="498"/>
      <c r="N52" s="498"/>
      <c r="O52" s="484"/>
      <c r="P52" s="485" t="str">
        <f aca="false">IF($A52="NEWCOD",IF($AC52="","No",$AC52),IF(ISTEXT($E52),"DEJA SAISI !",IF($A52="","",IF(ISERROR(VLOOKUP($A52,'[2]liste reference'!A$1:S$1048576,19,FALSE())),IF(ISERROR(VLOOKUP($A52,'[2]liste reference'!B$1:S$1048576,19,FALSE())),"",VLOOKUP($A52,'[2]liste reference'!B$1:S$1048576,19,FALSE())),VLOOKUP($A52,'[2]liste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IF(A52="new.cod","NEWCOD",IF(AND((Z52=""),ISTEXT(A52)),A52,IF(Z52="","",INDEX('[2]liste reference'!$A$8:$A$904,Z52))))</f>
        <v/>
      </c>
      <c r="Z52" s="280" t="str">
        <f aca="false">IF(ISERROR(MATCH(A52,'[2]liste reference'!$A$8:$A$904,0)),IF(ISERROR(MATCH(A52,'[2]liste reference'!$B$8:$B$904,0)),"",(MATCH(A52,'[2]liste reference'!$B$8:$B$904,0))),(MATCH(A52,'[2]liste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IF(ISERROR(VLOOKUP($A53,'[2]liste reference'!$A$7:$D$904,2,0)),IF(ISERROR(VLOOKUP($A53,'[2]liste reference'!$B$7:$D$904,1,0)),"",VLOOKUP($A53,'[2]liste reference'!$B$7:$D$904,1,0)),VLOOKUP($A53,'[2]liste reference'!$A$7:$D$904,2,0))</f>
        <v/>
      </c>
      <c r="E53" s="496" t="n">
        <f aca="false">IF(D53="",0,VLOOKUP(D53,D$22:D52,1,0))</f>
        <v>0</v>
      </c>
      <c r="F53" s="501" t="n">
        <f aca="false">($B53*$B$7+$C53*$C$7)/100</f>
        <v>0</v>
      </c>
      <c r="G53" s="479" t="str">
        <f aca="false">IF(A53="","",IF(ISERROR(VLOOKUP($A53,'[2]liste reference'!$A$7:$P$904,13,0)),IF(ISERROR(VLOOKUP($A53,'[2]liste reference'!$B$7:$P$904,12,0)),"    -",VLOOKUP($A53,'[2]liste reference'!$B$7:$P$904,12,0)),VLOOKUP($A53,'[2]liste reference'!$A$7:$P$904,13,0)))</f>
        <v/>
      </c>
      <c r="H53" s="480" t="str">
        <f aca="false">IF(A53="","x",IF(ISERROR(VLOOKUP($A53,'[2]liste reference'!$A$8:$P$904,14,0)),IF(ISERROR(VLOOKUP($A53,'[2]liste reference'!$B$8:$P$904,13,0)),"x",VLOOKUP($A53,'[2]liste reference'!$B$8:$P$904,13,0)),VLOOKUP($A53,'[2]liste reference'!$A$8:$P$904,14,0)))</f>
        <v>x</v>
      </c>
      <c r="I53" s="481" t="str">
        <f aca="false">IF(ISNUMBER(H53),IF(ISERROR(VLOOKUP($A53,'[2]liste reference'!$A$7:$P$904,3,0)),IF(ISERROR(VLOOKUP($A53,'[2]liste reference'!$B$7:$P$904,2,0)),"",VLOOKUP($A53,'[2]liste reference'!$B$7:$P$904,2,0)),VLOOKUP($A53,'[2]liste reference'!$A$7:$P$904,3,0)),"")</f>
        <v/>
      </c>
      <c r="J53" s="481" t="str">
        <f aca="false">IF(ISNUMBER(H53),IF(ISERROR(VLOOKUP($A53,'[2]liste reference'!$A$7:$P$904,4,0)),IF(ISERROR(VLOOKUP($A53,'[2]liste reference'!$B$7:$P$904,3,0)),"",VLOOKUP($A53,'[2]liste reference'!$B$7:$P$904,3,0)),VLOOKUP($A53,'[2]liste reference'!$A$7:$P$904,4,0)),"")</f>
        <v/>
      </c>
      <c r="K53" s="482" t="str">
        <f aca="false">IF(A53="NEWCOD",IF(AB53="","Remplir le champs 'Nouveau taxa' svp.",$AB53),IF(ISTEXT($E53),"DEJA SAISI !",IF(A53="","",IF(ISERROR(VLOOKUP($A53,'[2]liste reference'!$A$7:$D$904,2,0)),IF(ISERROR(VLOOKUP($A53,'[2]liste reference'!$B$7:$D$904,1,0)),"code non répertorié ou synonyme",VLOOKUP($A53,'[2]liste reference'!$B$7:$D$904,1,0)),VLOOKUP(A53,'[2]liste reference'!$A$7:$D$904,2,0)))))</f>
        <v/>
      </c>
      <c r="L53" s="498"/>
      <c r="M53" s="498"/>
      <c r="N53" s="498"/>
      <c r="O53" s="484"/>
      <c r="P53" s="485" t="str">
        <f aca="false">IF($A53="NEWCOD",IF($AC53="","No",$AC53),IF(ISTEXT($E53),"DEJA SAISI !",IF($A53="","",IF(ISERROR(VLOOKUP($A53,'[2]liste reference'!A$1:S$1048576,19,FALSE())),IF(ISERROR(VLOOKUP($A53,'[2]liste reference'!B$1:S$1048576,19,FALSE())),"",VLOOKUP($A53,'[2]liste reference'!B$1:S$1048576,19,FALSE())),VLOOKUP($A53,'[2]liste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IF(A53="new.cod","NEWCOD",IF(AND((Z53=""),ISTEXT(A53)),A53,IF(Z53="","",INDEX('[2]liste reference'!$A$8:$A$904,Z53))))</f>
        <v/>
      </c>
      <c r="Z53" s="280" t="str">
        <f aca="false">IF(ISERROR(MATCH(A53,'[2]liste reference'!$A$8:$A$904,0)),IF(ISERROR(MATCH(A53,'[2]liste reference'!$B$8:$B$904,0)),"",(MATCH(A53,'[2]liste reference'!$B$8:$B$904,0))),(MATCH(A53,'[2]liste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IF(ISERROR(VLOOKUP($A54,'[2]liste reference'!$A$7:$D$904,2,0)),IF(ISERROR(VLOOKUP($A54,'[2]liste reference'!$B$7:$D$904,1,0)),"",VLOOKUP($A54,'[2]liste reference'!$B$7:$D$904,1,0)),VLOOKUP($A54,'[2]liste reference'!$A$7:$D$904,2,0))</f>
        <v/>
      </c>
      <c r="E54" s="496" t="n">
        <f aca="false">IF(D54="",0,VLOOKUP(D54,D$22:D53,1,0))</f>
        <v>0</v>
      </c>
      <c r="F54" s="501" t="n">
        <f aca="false">($B54*$B$7+$C54*$C$7)/100</f>
        <v>0</v>
      </c>
      <c r="G54" s="479" t="str">
        <f aca="false">IF(A54="","",IF(ISERROR(VLOOKUP($A54,'[2]liste reference'!$A$7:$P$904,13,0)),IF(ISERROR(VLOOKUP($A54,'[2]liste reference'!$B$7:$P$904,12,0)),"    -",VLOOKUP($A54,'[2]liste reference'!$B$7:$P$904,12,0)),VLOOKUP($A54,'[2]liste reference'!$A$7:$P$904,13,0)))</f>
        <v/>
      </c>
      <c r="H54" s="480" t="str">
        <f aca="false">IF(A54="","x",IF(ISERROR(VLOOKUP($A54,'[2]liste reference'!$A$8:$P$904,14,0)),IF(ISERROR(VLOOKUP($A54,'[2]liste reference'!$B$8:$P$904,13,0)),"x",VLOOKUP($A54,'[2]liste reference'!$B$8:$P$904,13,0)),VLOOKUP($A54,'[2]liste reference'!$A$8:$P$904,14,0)))</f>
        <v>x</v>
      </c>
      <c r="I54" s="481" t="str">
        <f aca="false">IF(ISNUMBER(H54),IF(ISERROR(VLOOKUP($A54,'[2]liste reference'!$A$7:$P$904,3,0)),IF(ISERROR(VLOOKUP($A54,'[2]liste reference'!$B$7:$P$904,2,0)),"",VLOOKUP($A54,'[2]liste reference'!$B$7:$P$904,2,0)),VLOOKUP($A54,'[2]liste reference'!$A$7:$P$904,3,0)),"")</f>
        <v/>
      </c>
      <c r="J54" s="481" t="str">
        <f aca="false">IF(ISNUMBER(H54),IF(ISERROR(VLOOKUP($A54,'[2]liste reference'!$A$7:$P$904,4,0)),IF(ISERROR(VLOOKUP($A54,'[2]liste reference'!$B$7:$P$904,3,0)),"",VLOOKUP($A54,'[2]liste reference'!$B$7:$P$904,3,0)),VLOOKUP($A54,'[2]liste reference'!$A$7:$P$904,4,0)),"")</f>
        <v/>
      </c>
      <c r="K54" s="482" t="str">
        <f aca="false">IF(A54="NEWCOD",IF(AB54="","Remplir le champs 'Nouveau taxa' svp.",$AB54),IF(ISTEXT($E54),"DEJA SAISI !",IF(A54="","",IF(ISERROR(VLOOKUP($A54,'[2]liste reference'!$A$7:$D$904,2,0)),IF(ISERROR(VLOOKUP($A54,'[2]liste reference'!$B$7:$D$904,1,0)),"code non répertorié ou synonyme",VLOOKUP($A54,'[2]liste reference'!$B$7:$D$904,1,0)),VLOOKUP(A54,'[2]liste reference'!$A$7:$D$904,2,0)))))</f>
        <v/>
      </c>
      <c r="L54" s="498"/>
      <c r="M54" s="498"/>
      <c r="N54" s="498"/>
      <c r="O54" s="484"/>
      <c r="P54" s="485" t="str">
        <f aca="false">IF($A54="NEWCOD",IF($AC54="","No",$AC54),IF(ISTEXT($E54),"DEJA SAISI !",IF($A54="","",IF(ISERROR(VLOOKUP($A54,'[2]liste reference'!A$1:S$1048576,19,FALSE())),IF(ISERROR(VLOOKUP($A54,'[2]liste reference'!B$1:S$1048576,19,FALSE())),"",VLOOKUP($A54,'[2]liste reference'!B$1:S$1048576,19,FALSE())),VLOOKUP($A54,'[2]liste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IF(A54="new.cod","NEWCOD",IF(AND((Z54=""),ISTEXT(A54)),A54,IF(Z54="","",INDEX('[2]liste reference'!$A$8:$A$904,Z54))))</f>
        <v/>
      </c>
      <c r="Z54" s="280" t="str">
        <f aca="false">IF(ISERROR(MATCH(A54,'[2]liste reference'!$A$8:$A$904,0)),IF(ISERROR(MATCH(A54,'[2]liste reference'!$B$8:$B$904,0)),"",(MATCH(A54,'[2]liste reference'!$B$8:$B$904,0))),(MATCH(A54,'[2]liste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IF(ISERROR(VLOOKUP($A55,'[2]liste reference'!$A$7:$D$904,2,0)),IF(ISERROR(VLOOKUP($A55,'[2]liste reference'!$B$7:$D$904,1,0)),"",VLOOKUP($A55,'[2]liste reference'!$B$7:$D$904,1,0)),VLOOKUP($A55,'[2]liste reference'!$A$7:$D$904,2,0))</f>
        <v/>
      </c>
      <c r="E55" s="496" t="n">
        <f aca="false">IF(D55="",0,VLOOKUP(D55,D$22:D54,1,0))</f>
        <v>0</v>
      </c>
      <c r="F55" s="501" t="n">
        <f aca="false">($B55*$B$7+$C55*$C$7)/100</f>
        <v>0</v>
      </c>
      <c r="G55" s="479" t="str">
        <f aca="false">IF(A55="","",IF(ISERROR(VLOOKUP($A55,'[2]liste reference'!$A$7:$P$904,13,0)),IF(ISERROR(VLOOKUP($A55,'[2]liste reference'!$B$7:$P$904,12,0)),"    -",VLOOKUP($A55,'[2]liste reference'!$B$7:$P$904,12,0)),VLOOKUP($A55,'[2]liste reference'!$A$7:$P$904,13,0)))</f>
        <v/>
      </c>
      <c r="H55" s="480" t="str">
        <f aca="false">IF(A55="","x",IF(ISERROR(VLOOKUP($A55,'[2]liste reference'!$A$8:$P$904,14,0)),IF(ISERROR(VLOOKUP($A55,'[2]liste reference'!$B$8:$P$904,13,0)),"x",VLOOKUP($A55,'[2]liste reference'!$B$8:$P$904,13,0)),VLOOKUP($A55,'[2]liste reference'!$A$8:$P$904,14,0)))</f>
        <v>x</v>
      </c>
      <c r="I55" s="481" t="str">
        <f aca="false">IF(ISNUMBER(H55),IF(ISERROR(VLOOKUP($A55,'[2]liste reference'!$A$7:$P$904,3,0)),IF(ISERROR(VLOOKUP($A55,'[2]liste reference'!$B$7:$P$904,2,0)),"",VLOOKUP($A55,'[2]liste reference'!$B$7:$P$904,2,0)),VLOOKUP($A55,'[2]liste reference'!$A$7:$P$904,3,0)),"")</f>
        <v/>
      </c>
      <c r="J55" s="481" t="str">
        <f aca="false">IF(ISNUMBER(H55),IF(ISERROR(VLOOKUP($A55,'[2]liste reference'!$A$7:$P$904,4,0)),IF(ISERROR(VLOOKUP($A55,'[2]liste reference'!$B$7:$P$904,3,0)),"",VLOOKUP($A55,'[2]liste reference'!$B$7:$P$904,3,0)),VLOOKUP($A55,'[2]liste reference'!$A$7:$P$904,4,0)),"")</f>
        <v/>
      </c>
      <c r="K55" s="482" t="str">
        <f aca="false">IF(A55="NEWCOD",IF(AB55="","Remplir le champs 'Nouveau taxa' svp.",$AB55),IF(ISTEXT($E55),"DEJA SAISI !",IF(A55="","",IF(ISERROR(VLOOKUP($A55,'[2]liste reference'!$A$7:$D$904,2,0)),IF(ISERROR(VLOOKUP($A55,'[2]liste reference'!$B$7:$D$904,1,0)),"code non répertorié ou synonyme",VLOOKUP($A55,'[2]liste reference'!$B$7:$D$904,1,0)),VLOOKUP(A55,'[2]liste reference'!$A$7:$D$904,2,0)))))</f>
        <v/>
      </c>
      <c r="L55" s="498"/>
      <c r="M55" s="498"/>
      <c r="N55" s="498"/>
      <c r="O55" s="484"/>
      <c r="P55" s="485" t="str">
        <f aca="false">IF($A55="NEWCOD",IF($AC55="","No",$AC55),IF(ISTEXT($E55),"DEJA SAISI !",IF($A55="","",IF(ISERROR(VLOOKUP($A55,'[2]liste reference'!A$1:S$1048576,19,FALSE())),IF(ISERROR(VLOOKUP($A55,'[2]liste reference'!B$1:S$1048576,19,FALSE())),"",VLOOKUP($A55,'[2]liste reference'!B$1:S$1048576,19,FALSE())),VLOOKUP($A55,'[2]liste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IF(A55="new.cod","NEWCOD",IF(AND((Z55=""),ISTEXT(A55)),A55,IF(Z55="","",INDEX('[2]liste reference'!$A$8:$A$904,Z55))))</f>
        <v/>
      </c>
      <c r="Z55" s="280" t="str">
        <f aca="false">IF(ISERROR(MATCH(A55,'[2]liste reference'!$A$8:$A$904,0)),IF(ISERROR(MATCH(A55,'[2]liste reference'!$B$8:$B$904,0)),"",(MATCH(A55,'[2]liste reference'!$B$8:$B$904,0))),(MATCH(A55,'[2]liste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IF(ISERROR(VLOOKUP($A56,'[2]liste reference'!$A$7:$D$904,2,0)),IF(ISERROR(VLOOKUP($A56,'[2]liste reference'!$B$7:$D$904,1,0)),"",VLOOKUP($A56,'[2]liste reference'!$B$7:$D$904,1,0)),VLOOKUP($A56,'[2]liste reference'!$A$7:$D$904,2,0))</f>
        <v/>
      </c>
      <c r="E56" s="496" t="n">
        <f aca="false">IF(D56="",0,VLOOKUP(D56,D$22:D55,1,0))</f>
        <v>0</v>
      </c>
      <c r="F56" s="501" t="n">
        <f aca="false">($B56*$B$7+$C56*$C$7)/100</f>
        <v>0</v>
      </c>
      <c r="G56" s="479" t="str">
        <f aca="false">IF(A56="","",IF(ISERROR(VLOOKUP($A56,'[2]liste reference'!$A$7:$P$904,13,0)),IF(ISERROR(VLOOKUP($A56,'[2]liste reference'!$B$7:$P$904,12,0)),"    -",VLOOKUP($A56,'[2]liste reference'!$B$7:$P$904,12,0)),VLOOKUP($A56,'[2]liste reference'!$A$7:$P$904,13,0)))</f>
        <v/>
      </c>
      <c r="H56" s="480" t="str">
        <f aca="false">IF(A56="","x",IF(ISERROR(VLOOKUP($A56,'[2]liste reference'!$A$8:$P$904,14,0)),IF(ISERROR(VLOOKUP($A56,'[2]liste reference'!$B$8:$P$904,13,0)),"x",VLOOKUP($A56,'[2]liste reference'!$B$8:$P$904,13,0)),VLOOKUP($A56,'[2]liste reference'!$A$8:$P$904,14,0)))</f>
        <v>x</v>
      </c>
      <c r="I56" s="481" t="str">
        <f aca="false">IF(ISNUMBER(H56),IF(ISERROR(VLOOKUP($A56,'[2]liste reference'!$A$7:$P$904,3,0)),IF(ISERROR(VLOOKUP($A56,'[2]liste reference'!$B$7:$P$904,2,0)),"",VLOOKUP($A56,'[2]liste reference'!$B$7:$P$904,2,0)),VLOOKUP($A56,'[2]liste reference'!$A$7:$P$904,3,0)),"")</f>
        <v/>
      </c>
      <c r="J56" s="481" t="str">
        <f aca="false">IF(ISNUMBER(H56),IF(ISERROR(VLOOKUP($A56,'[2]liste reference'!$A$7:$P$904,4,0)),IF(ISERROR(VLOOKUP($A56,'[2]liste reference'!$B$7:$P$904,3,0)),"",VLOOKUP($A56,'[2]liste reference'!$B$7:$P$904,3,0)),VLOOKUP($A56,'[2]liste reference'!$A$7:$P$904,4,0)),"")</f>
        <v/>
      </c>
      <c r="K56" s="482" t="str">
        <f aca="false">IF(A56="NEWCOD",IF(AB56="","Remplir le champs 'Nouveau taxa' svp.",$AB56),IF(ISTEXT($E56),"DEJA SAISI !",IF(A56="","",IF(ISERROR(VLOOKUP($A56,'[2]liste reference'!$A$7:$D$904,2,0)),IF(ISERROR(VLOOKUP($A56,'[2]liste reference'!$B$7:$D$904,1,0)),"code non répertorié ou synonyme",VLOOKUP($A56,'[2]liste reference'!$B$7:$D$904,1,0)),VLOOKUP(A56,'[2]liste reference'!$A$7:$D$904,2,0)))))</f>
        <v/>
      </c>
      <c r="L56" s="498"/>
      <c r="M56" s="498"/>
      <c r="N56" s="498"/>
      <c r="O56" s="484"/>
      <c r="P56" s="485" t="str">
        <f aca="false">IF($A56="NEWCOD",IF($AC56="","No",$AC56),IF(ISTEXT($E56),"DEJA SAISI !",IF($A56="","",IF(ISERROR(VLOOKUP($A56,'[2]liste reference'!A$1:S$1048576,19,FALSE())),IF(ISERROR(VLOOKUP($A56,'[2]liste reference'!B$1:S$1048576,19,FALSE())),"",VLOOKUP($A56,'[2]liste reference'!B$1:S$1048576,19,FALSE())),VLOOKUP($A56,'[2]liste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IF(A56="new.cod","NEWCOD",IF(AND((Z56=""),ISTEXT(A56)),A56,IF(Z56="","",INDEX('[2]liste reference'!$A$8:$A$904,Z56))))</f>
        <v/>
      </c>
      <c r="Z56" s="280" t="str">
        <f aca="false">IF(ISERROR(MATCH(A56,'[2]liste reference'!$A$8:$A$904,0)),IF(ISERROR(MATCH(A56,'[2]liste reference'!$B$8:$B$904,0)),"",(MATCH(A56,'[2]liste reference'!$B$8:$B$904,0))),(MATCH(A56,'[2]liste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IF(ISERROR(VLOOKUP($A57,'[2]liste reference'!$A$7:$D$904,2,0)),IF(ISERROR(VLOOKUP($A57,'[2]liste reference'!$B$7:$D$904,1,0)),"",VLOOKUP($A57,'[2]liste reference'!$B$7:$D$904,1,0)),VLOOKUP($A57,'[2]liste reference'!$A$7:$D$904,2,0))</f>
        <v/>
      </c>
      <c r="E57" s="496" t="n">
        <f aca="false">IF(D57="",0,VLOOKUP(D57,D$21:D56,1,0))</f>
        <v>0</v>
      </c>
      <c r="F57" s="501" t="n">
        <f aca="false">($B57*$B$7+$C57*$C$7)/100</f>
        <v>0</v>
      </c>
      <c r="G57" s="479" t="str">
        <f aca="false">IF(A57="","",IF(ISERROR(VLOOKUP($A57,'[2]liste reference'!$A$7:$P$904,13,0)),IF(ISERROR(VLOOKUP($A57,'[2]liste reference'!$B$7:$P$904,12,0)),"    -",VLOOKUP($A57,'[2]liste reference'!$B$7:$P$904,12,0)),VLOOKUP($A57,'[2]liste reference'!$A$7:$P$904,13,0)))</f>
        <v/>
      </c>
      <c r="H57" s="480" t="str">
        <f aca="false">IF(A57="","x",IF(ISERROR(VLOOKUP($A57,'[2]liste reference'!$A$8:$P$904,14,0)),IF(ISERROR(VLOOKUP($A57,'[2]liste reference'!$B$8:$P$904,13,0)),"x",VLOOKUP($A57,'[2]liste reference'!$B$8:$P$904,13,0)),VLOOKUP($A57,'[2]liste reference'!$A$8:$P$904,14,0)))</f>
        <v>x</v>
      </c>
      <c r="I57" s="481" t="str">
        <f aca="false">IF(ISNUMBER(H57),IF(ISERROR(VLOOKUP($A57,'[2]liste reference'!$A$7:$P$904,3,0)),IF(ISERROR(VLOOKUP($A57,'[2]liste reference'!$B$7:$P$904,2,0)),"",VLOOKUP($A57,'[2]liste reference'!$B$7:$P$904,2,0)),VLOOKUP($A57,'[2]liste reference'!$A$7:$P$904,3,0)),"")</f>
        <v/>
      </c>
      <c r="J57" s="481" t="str">
        <f aca="false">IF(ISNUMBER(H57),IF(ISERROR(VLOOKUP($A57,'[2]liste reference'!$A$7:$P$904,4,0)),IF(ISERROR(VLOOKUP($A57,'[2]liste reference'!$B$7:$P$904,3,0)),"",VLOOKUP($A57,'[2]liste reference'!$B$7:$P$904,3,0)),VLOOKUP($A57,'[2]liste reference'!$A$7:$P$904,4,0)),"")</f>
        <v/>
      </c>
      <c r="K57" s="482" t="str">
        <f aca="false">IF(A57="NEWCOD",IF(AB57="","Remplir le champs 'Nouveau taxa' svp.",$AB57),IF(ISTEXT($E57),"DEJA SAISI !",IF(A57="","",IF(ISERROR(VLOOKUP($A57,'[2]liste reference'!$A$7:$D$904,2,0)),IF(ISERROR(VLOOKUP($A57,'[2]liste reference'!$B$7:$D$904,1,0)),"code non répertorié ou synonyme",VLOOKUP($A57,'[2]liste reference'!$B$7:$D$904,1,0)),VLOOKUP(A57,'[2]liste reference'!$A$7:$D$904,2,0)))))</f>
        <v/>
      </c>
      <c r="L57" s="498"/>
      <c r="M57" s="498"/>
      <c r="N57" s="498"/>
      <c r="O57" s="484"/>
      <c r="P57" s="485" t="str">
        <f aca="false">IF($A57="NEWCOD",IF($AC57="","No",$AC57),IF(ISTEXT($E57),"DEJA SAISI !",IF($A57="","",IF(ISERROR(VLOOKUP($A57,'[2]liste reference'!A$1:S$1048576,19,FALSE())),IF(ISERROR(VLOOKUP($A57,'[2]liste reference'!B$1:S$1048576,19,FALSE())),"",VLOOKUP($A57,'[2]liste reference'!B$1:S$1048576,19,FALSE())),VLOOKUP($A57,'[2]liste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IF(A57="new.cod","NEWCOD",IF(AND((Z57=""),ISTEXT(A57)),A57,IF(Z57="","",INDEX('[2]liste reference'!$A$8:$A$904,Z57))))</f>
        <v/>
      </c>
      <c r="Z57" s="280" t="str">
        <f aca="false">IF(ISERROR(MATCH(A57,'[2]liste reference'!$A$8:$A$904,0)),IF(ISERROR(MATCH(A57,'[2]liste reference'!$B$8:$B$904,0)),"",(MATCH(A57,'[2]liste reference'!$B$8:$B$904,0))),(MATCH(A57,'[2]liste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IF(ISERROR(VLOOKUP($A58,'[2]liste reference'!$A$7:$D$904,2,0)),IF(ISERROR(VLOOKUP($A58,'[2]liste reference'!$B$7:$D$904,1,0)),"",VLOOKUP($A58,'[2]liste reference'!$B$7:$D$904,1,0)),VLOOKUP($A58,'[2]liste reference'!$A$7:$D$904,2,0))</f>
        <v/>
      </c>
      <c r="E58" s="496" t="n">
        <f aca="false">IF(D58="",0,VLOOKUP(D58,D$22:D57,1,0))</f>
        <v>0</v>
      </c>
      <c r="F58" s="501" t="n">
        <f aca="false">($B58*$B$7+$C58*$C$7)/100</f>
        <v>0</v>
      </c>
      <c r="G58" s="479" t="str">
        <f aca="false">IF(A58="","",IF(ISERROR(VLOOKUP($A58,'[2]liste reference'!$A$7:$P$904,13,0)),IF(ISERROR(VLOOKUP($A58,'[2]liste reference'!$B$7:$P$904,12,0)),"    -",VLOOKUP($A58,'[2]liste reference'!$B$7:$P$904,12,0)),VLOOKUP($A58,'[2]liste reference'!$A$7:$P$904,13,0)))</f>
        <v/>
      </c>
      <c r="H58" s="480" t="str">
        <f aca="false">IF(A58="","x",IF(ISERROR(VLOOKUP($A58,'[2]liste reference'!$A$8:$P$904,14,0)),IF(ISERROR(VLOOKUP($A58,'[2]liste reference'!$B$8:$P$904,13,0)),"x",VLOOKUP($A58,'[2]liste reference'!$B$8:$P$904,13,0)),VLOOKUP($A58,'[2]liste reference'!$A$8:$P$904,14,0)))</f>
        <v>x</v>
      </c>
      <c r="I58" s="481" t="str">
        <f aca="false">IF(ISNUMBER(H58),IF(ISERROR(VLOOKUP($A58,'[2]liste reference'!$A$7:$P$904,3,0)),IF(ISERROR(VLOOKUP($A58,'[2]liste reference'!$B$7:$P$904,2,0)),"",VLOOKUP($A58,'[2]liste reference'!$B$7:$P$904,2,0)),VLOOKUP($A58,'[2]liste reference'!$A$7:$P$904,3,0)),"")</f>
        <v/>
      </c>
      <c r="J58" s="481" t="str">
        <f aca="false">IF(ISNUMBER(H58),IF(ISERROR(VLOOKUP($A58,'[2]liste reference'!$A$7:$P$904,4,0)),IF(ISERROR(VLOOKUP($A58,'[2]liste reference'!$B$7:$P$904,3,0)),"",VLOOKUP($A58,'[2]liste reference'!$B$7:$P$904,3,0)),VLOOKUP($A58,'[2]liste reference'!$A$7:$P$904,4,0)),"")</f>
        <v/>
      </c>
      <c r="K58" s="482" t="str">
        <f aca="false">IF(A58="NEWCOD",IF(AB58="","Remplir le champs 'Nouveau taxa' svp.",$AB58),IF(ISTEXT($E58),"DEJA SAISI !",IF(A58="","",IF(ISERROR(VLOOKUP($A58,'[2]liste reference'!$A$7:$D$904,2,0)),IF(ISERROR(VLOOKUP($A58,'[2]liste reference'!$B$7:$D$904,1,0)),"code non répertorié ou synonyme",VLOOKUP($A58,'[2]liste reference'!$B$7:$D$904,1,0)),VLOOKUP(A58,'[2]liste reference'!$A$7:$D$904,2,0)))))</f>
        <v/>
      </c>
      <c r="L58" s="498"/>
      <c r="M58" s="498"/>
      <c r="N58" s="498"/>
      <c r="O58" s="484"/>
      <c r="P58" s="485" t="str">
        <f aca="false">IF($A58="NEWCOD",IF($AC58="","No",$AC58),IF(ISTEXT($E58),"DEJA SAISI !",IF($A58="","",IF(ISERROR(VLOOKUP($A58,'[2]liste reference'!A$1:S$1048576,19,FALSE())),IF(ISERROR(VLOOKUP($A58,'[2]liste reference'!B$1:S$1048576,19,FALSE())),"",VLOOKUP($A58,'[2]liste reference'!B$1:S$1048576,19,FALSE())),VLOOKUP($A58,'[2]liste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IF(A58="new.cod","NEWCOD",IF(AND((Z58=""),ISTEXT(A58)),A58,IF(Z58="","",INDEX('[2]liste reference'!$A$8:$A$904,Z58))))</f>
        <v/>
      </c>
      <c r="Z58" s="280" t="str">
        <f aca="false">IF(ISERROR(MATCH(A58,'[2]liste reference'!$A$8:$A$904,0)),IF(ISERROR(MATCH(A58,'[2]liste reference'!$B$8:$B$904,0)),"",(MATCH(A58,'[2]liste reference'!$B$8:$B$904,0))),(MATCH(A58,'[2]liste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IF(ISERROR(VLOOKUP($A59,'[2]liste reference'!$A$7:$D$904,2,0)),IF(ISERROR(VLOOKUP($A59,'[2]liste reference'!$B$7:$D$904,1,0)),"",VLOOKUP($A59,'[2]liste reference'!$B$7:$D$904,1,0)),VLOOKUP($A59,'[2]liste reference'!$A$7:$D$904,2,0))</f>
        <v/>
      </c>
      <c r="E59" s="496" t="n">
        <f aca="false">IF(D59="",0,VLOOKUP(D59,D$22:D58,1,0))</f>
        <v>0</v>
      </c>
      <c r="F59" s="501" t="n">
        <f aca="false">($B59*$B$7+$C59*$C$7)/100</f>
        <v>0</v>
      </c>
      <c r="G59" s="479" t="str">
        <f aca="false">IF(A59="","",IF(ISERROR(VLOOKUP($A59,'[2]liste reference'!$A$7:$P$904,13,0)),IF(ISERROR(VLOOKUP($A59,'[2]liste reference'!$B$7:$P$904,12,0)),"    -",VLOOKUP($A59,'[2]liste reference'!$B$7:$P$904,12,0)),VLOOKUP($A59,'[2]liste reference'!$A$7:$P$904,13,0)))</f>
        <v/>
      </c>
      <c r="H59" s="480" t="str">
        <f aca="false">IF(A59="","x",IF(ISERROR(VLOOKUP($A59,'[2]liste reference'!$A$8:$P$904,14,0)),IF(ISERROR(VLOOKUP($A59,'[2]liste reference'!$B$8:$P$904,13,0)),"x",VLOOKUP($A59,'[2]liste reference'!$B$8:$P$904,13,0)),VLOOKUP($A59,'[2]liste reference'!$A$8:$P$904,14,0)))</f>
        <v>x</v>
      </c>
      <c r="I59" s="481" t="str">
        <f aca="false">IF(ISNUMBER(H59),IF(ISERROR(VLOOKUP($A59,'[2]liste reference'!$A$7:$P$904,3,0)),IF(ISERROR(VLOOKUP($A59,'[2]liste reference'!$B$7:$P$904,2,0)),"",VLOOKUP($A59,'[2]liste reference'!$B$7:$P$904,2,0)),VLOOKUP($A59,'[2]liste reference'!$A$7:$P$904,3,0)),"")</f>
        <v/>
      </c>
      <c r="J59" s="481" t="str">
        <f aca="false">IF(ISNUMBER(H59),IF(ISERROR(VLOOKUP($A59,'[2]liste reference'!$A$7:$P$904,4,0)),IF(ISERROR(VLOOKUP($A59,'[2]liste reference'!$B$7:$P$904,3,0)),"",VLOOKUP($A59,'[2]liste reference'!$B$7:$P$904,3,0)),VLOOKUP($A59,'[2]liste reference'!$A$7:$P$904,4,0)),"")</f>
        <v/>
      </c>
      <c r="K59" s="482" t="str">
        <f aca="false">IF(A59="NEWCOD",IF(AB59="","Remplir le champs 'Nouveau taxa' svp.",$AB59),IF(ISTEXT($E59),"DEJA SAISI !",IF(A59="","",IF(ISERROR(VLOOKUP($A59,'[2]liste reference'!$A$7:$D$904,2,0)),IF(ISERROR(VLOOKUP($A59,'[2]liste reference'!$B$7:$D$904,1,0)),"code non répertorié ou synonyme",VLOOKUP($A59,'[2]liste reference'!$B$7:$D$904,1,0)),VLOOKUP(A59,'[2]liste reference'!$A$7:$D$904,2,0)))))</f>
        <v/>
      </c>
      <c r="L59" s="503"/>
      <c r="M59" s="503"/>
      <c r="N59" s="503"/>
      <c r="O59" s="484"/>
      <c r="P59" s="504" t="str">
        <f aca="false">IF($A59="NEWCOD",IF($AC59="","No",$AC59),IF(ISTEXT($E59),"DEJA SAISI !",IF($A59="","",IF(ISERROR(VLOOKUP($A59,'[2]liste reference'!A$1:S$1048576,19,FALSE())),IF(ISERROR(VLOOKUP($A59,'[2]liste reference'!B$1:S$1048576,19,FALSE())),"",VLOOKUP($A59,'[2]liste reference'!B$1:S$1048576,19,FALSE())),VLOOKUP($A59,'[2]liste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IF(A59="new.cod","NEWCOD",IF(AND((Z59=""),ISTEXT(A59)),A59,IF(Z59="","",INDEX('[2]liste reference'!$A$8:$A$904,Z59))))</f>
        <v/>
      </c>
      <c r="Z59" s="280" t="str">
        <f aca="false">IF(ISERROR(MATCH(A59,'[2]liste reference'!$A$8:$A$904,0)),IF(ISERROR(MATCH(A59,'[2]liste reference'!$B$8:$B$904,0)),"",(MATCH(A59,'[2]liste reference'!$B$8:$B$904,0))),(MATCH(A59,'[2]liste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IF(ISERROR(VLOOKUP($A60,'[2]liste reference'!$A$7:$D$904,2,0)),IF(ISERROR(VLOOKUP($A60,'[2]liste reference'!$B$7:$D$904,1,0)),"",VLOOKUP($A60,'[2]liste reference'!$B$7:$D$904,1,0)),VLOOKUP($A60,'[2]liste reference'!$A$7:$D$904,2,0))</f>
        <v/>
      </c>
      <c r="E60" s="496" t="n">
        <f aca="false">IF(D60="",0,VLOOKUP(D60,D$22:D59,1,0))</f>
        <v>0</v>
      </c>
      <c r="F60" s="501" t="n">
        <f aca="false">($B60*$B$7+$C60*$C$7)/100</f>
        <v>0</v>
      </c>
      <c r="G60" s="479" t="str">
        <f aca="false">IF(A60="","",IF(ISERROR(VLOOKUP($A60,'[2]liste reference'!$A$7:$P$904,13,0)),IF(ISERROR(VLOOKUP($A60,'[2]liste reference'!$B$7:$P$904,12,0)),"    -",VLOOKUP($A60,'[2]liste reference'!$B$7:$P$904,12,0)),VLOOKUP($A60,'[2]liste reference'!$A$7:$P$904,13,0)))</f>
        <v/>
      </c>
      <c r="H60" s="480" t="str">
        <f aca="false">IF(A60="","x",IF(ISERROR(VLOOKUP($A60,'[2]liste reference'!$A$8:$P$904,14,0)),IF(ISERROR(VLOOKUP($A60,'[2]liste reference'!$B$8:$P$904,13,0)),"x",VLOOKUP($A60,'[2]liste reference'!$B$8:$P$904,13,0)),VLOOKUP($A60,'[2]liste reference'!$A$8:$P$904,14,0)))</f>
        <v>x</v>
      </c>
      <c r="I60" s="481" t="str">
        <f aca="false">IF(ISNUMBER(H60),IF(ISERROR(VLOOKUP($A60,'[2]liste reference'!$A$7:$P$904,3,0)),IF(ISERROR(VLOOKUP($A60,'[2]liste reference'!$B$7:$P$904,2,0)),"",VLOOKUP($A60,'[2]liste reference'!$B$7:$P$904,2,0)),VLOOKUP($A60,'[2]liste reference'!$A$7:$P$904,3,0)),"")</f>
        <v/>
      </c>
      <c r="J60" s="481" t="str">
        <f aca="false">IF(ISNUMBER(H60),IF(ISERROR(VLOOKUP($A60,'[2]liste reference'!$A$7:$P$904,4,0)),IF(ISERROR(VLOOKUP($A60,'[2]liste reference'!$B$7:$P$904,3,0)),"",VLOOKUP($A60,'[2]liste reference'!$B$7:$P$904,3,0)),VLOOKUP($A60,'[2]liste reference'!$A$7:$P$904,4,0)),"")</f>
        <v/>
      </c>
      <c r="K60" s="482" t="str">
        <f aca="false">IF(A60="NEWCOD",IF(AB60="","Remplir le champs 'Nouveau taxa' svp.",$AB60),IF(ISTEXT($E60),"DEJA SAISI !",IF(A60="","",IF(ISERROR(VLOOKUP($A60,'[2]liste reference'!$A$7:$D$904,2,0)),IF(ISERROR(VLOOKUP($A60,'[2]liste reference'!$B$7:$D$904,1,0)),"code non répertorié ou synonyme",VLOOKUP($A60,'[2]liste reference'!$B$7:$D$904,1,0)),VLOOKUP(A60,'[2]liste reference'!$A$7:$D$904,2,0)))))</f>
        <v/>
      </c>
      <c r="L60" s="503"/>
      <c r="M60" s="503"/>
      <c r="N60" s="503"/>
      <c r="O60" s="484"/>
      <c r="P60" s="504" t="str">
        <f aca="false">IF($A60="NEWCOD",IF($AC60="","No",$AC60),IF(ISTEXT($E60),"DEJA SAISI !",IF($A60="","",IF(ISERROR(VLOOKUP($A60,'[2]liste reference'!A$1:S$1048576,19,FALSE())),IF(ISERROR(VLOOKUP($A60,'[2]liste reference'!B$1:S$1048576,19,FALSE())),"",VLOOKUP($A60,'[2]liste reference'!B$1:S$1048576,19,FALSE())),VLOOKUP($A60,'[2]liste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IF(A60="new.cod","NEWCOD",IF(AND((Z60=""),ISTEXT(A60)),A60,IF(Z60="","",INDEX('[2]liste reference'!$A$8:$A$904,Z60))))</f>
        <v/>
      </c>
      <c r="Z60" s="280" t="str">
        <f aca="false">IF(ISERROR(MATCH(A60,'[2]liste reference'!$A$8:$A$904,0)),IF(ISERROR(MATCH(A60,'[2]liste reference'!$B$8:$B$904,0)),"",(MATCH(A60,'[2]liste reference'!$B$8:$B$904,0))),(MATCH(A60,'[2]liste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IF(ISERROR(VLOOKUP($A61,'[2]liste reference'!$A$7:$D$904,2,0)),IF(ISERROR(VLOOKUP($A61,'[2]liste reference'!$B$7:$D$904,1,0)),"",VLOOKUP($A61,'[2]liste reference'!$B$7:$D$904,1,0)),VLOOKUP($A61,'[2]liste reference'!$A$7:$D$904,2,0))</f>
        <v/>
      </c>
      <c r="E61" s="496" t="n">
        <f aca="false">IF(D61="",0,VLOOKUP(D61,D$22:D60,1,0))</f>
        <v>0</v>
      </c>
      <c r="F61" s="501" t="n">
        <f aca="false">($B61*$B$7+$C61*$C$7)/100</f>
        <v>0</v>
      </c>
      <c r="G61" s="479" t="str">
        <f aca="false">IF(A61="","",IF(ISERROR(VLOOKUP($A61,'[2]liste reference'!$A$7:$P$904,13,0)),IF(ISERROR(VLOOKUP($A61,'[2]liste reference'!$B$7:$P$904,12,0)),"    -",VLOOKUP($A61,'[2]liste reference'!$B$7:$P$904,12,0)),VLOOKUP($A61,'[2]liste reference'!$A$7:$P$904,13,0)))</f>
        <v/>
      </c>
      <c r="H61" s="480" t="str">
        <f aca="false">IF(A61="","x",IF(ISERROR(VLOOKUP($A61,'[2]liste reference'!$A$8:$P$904,14,0)),IF(ISERROR(VLOOKUP($A61,'[2]liste reference'!$B$8:$P$904,13,0)),"x",VLOOKUP($A61,'[2]liste reference'!$B$8:$P$904,13,0)),VLOOKUP($A61,'[2]liste reference'!$A$8:$P$904,14,0)))</f>
        <v>x</v>
      </c>
      <c r="I61" s="481" t="str">
        <f aca="false">IF(ISNUMBER(H61),IF(ISERROR(VLOOKUP($A61,'[2]liste reference'!$A$7:$P$904,3,0)),IF(ISERROR(VLOOKUP($A61,'[2]liste reference'!$B$7:$P$904,2,0)),"",VLOOKUP($A61,'[2]liste reference'!$B$7:$P$904,2,0)),VLOOKUP($A61,'[2]liste reference'!$A$7:$P$904,3,0)),"")</f>
        <v/>
      </c>
      <c r="J61" s="481" t="str">
        <f aca="false">IF(ISNUMBER(H61),IF(ISERROR(VLOOKUP($A61,'[2]liste reference'!$A$7:$P$904,4,0)),IF(ISERROR(VLOOKUP($A61,'[2]liste reference'!$B$7:$P$904,3,0)),"",VLOOKUP($A61,'[2]liste reference'!$B$7:$P$904,3,0)),VLOOKUP($A61,'[2]liste reference'!$A$7:$P$904,4,0)),"")</f>
        <v/>
      </c>
      <c r="K61" s="482" t="str">
        <f aca="false">IF(A61="NEWCOD",IF(AB61="","Remplir le champs 'Nouveau taxa' svp.",$AB61),IF(ISTEXT($E61),"DEJA SAISI !",IF(A61="","",IF(ISERROR(VLOOKUP($A61,'[2]liste reference'!$A$7:$D$904,2,0)),IF(ISERROR(VLOOKUP($A61,'[2]liste reference'!$B$7:$D$904,1,0)),"code non répertorié ou synonyme",VLOOKUP($A61,'[2]liste reference'!$B$7:$D$904,1,0)),VLOOKUP(A61,'[2]liste reference'!$A$7:$D$904,2,0)))))</f>
        <v/>
      </c>
      <c r="L61" s="498"/>
      <c r="M61" s="498"/>
      <c r="N61" s="498"/>
      <c r="O61" s="484"/>
      <c r="P61" s="485" t="str">
        <f aca="false">IF($A61="NEWCOD",IF($AC61="","No",$AC61),IF(ISTEXT($E61),"DEJA SAISI !",IF($A61="","",IF(ISERROR(VLOOKUP($A61,'[2]liste reference'!A$1:S$1048576,19,FALSE())),IF(ISERROR(VLOOKUP($A61,'[2]liste reference'!B$1:S$1048576,19,FALSE())),"",VLOOKUP($A61,'[2]liste reference'!B$1:S$1048576,19,FALSE())),VLOOKUP($A61,'[2]liste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IF(A61="new.cod","NEWCOD",IF(AND((Z61=""),ISTEXT(A61)),A61,IF(Z61="","",INDEX('[2]liste reference'!$A$8:$A$904,Z61))))</f>
        <v/>
      </c>
      <c r="Z61" s="280" t="str">
        <f aca="false">IF(ISERROR(MATCH(A61,'[2]liste reference'!$A$8:$A$904,0)),IF(ISERROR(MATCH(A61,'[2]liste reference'!$B$8:$B$904,0)),"",(MATCH(A61,'[2]liste reference'!$B$8:$B$904,0))),(MATCH(A61,'[2]liste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IF(ISERROR(VLOOKUP($A62,'[2]liste reference'!$A$7:$D$904,2,0)),IF(ISERROR(VLOOKUP($A62,'[2]liste reference'!$B$7:$D$904,1,0)),"",VLOOKUP($A62,'[2]liste reference'!$B$7:$D$904,1,0)),VLOOKUP($A62,'[2]liste reference'!$A$7:$D$904,2,0))</f>
        <v/>
      </c>
      <c r="E62" s="496" t="n">
        <f aca="false">IF(D62="",0,VLOOKUP(D62,D$22:D61,1,0))</f>
        <v>0</v>
      </c>
      <c r="F62" s="501" t="n">
        <f aca="false">($B62*$B$7+$C62*$C$7)/100</f>
        <v>0</v>
      </c>
      <c r="G62" s="479" t="str">
        <f aca="false">IF(A62="","",IF(ISERROR(VLOOKUP($A62,'[2]liste reference'!$A$7:$P$904,13,0)),IF(ISERROR(VLOOKUP($A62,'[2]liste reference'!$B$7:$P$904,12,0)),"    -",VLOOKUP($A62,'[2]liste reference'!$B$7:$P$904,12,0)),VLOOKUP($A62,'[2]liste reference'!$A$7:$P$904,13,0)))</f>
        <v/>
      </c>
      <c r="H62" s="480" t="str">
        <f aca="false">IF(A62="","x",IF(ISERROR(VLOOKUP($A62,'[2]liste reference'!$A$8:$P$904,14,0)),IF(ISERROR(VLOOKUP($A62,'[2]liste reference'!$B$8:$P$904,13,0)),"x",VLOOKUP($A62,'[2]liste reference'!$B$8:$P$904,13,0)),VLOOKUP($A62,'[2]liste reference'!$A$8:$P$904,14,0)))</f>
        <v>x</v>
      </c>
      <c r="I62" s="481" t="str">
        <f aca="false">IF(ISNUMBER(H62),IF(ISERROR(VLOOKUP($A62,'[2]liste reference'!$A$7:$P$904,3,0)),IF(ISERROR(VLOOKUP($A62,'[2]liste reference'!$B$7:$P$904,2,0)),"",VLOOKUP($A62,'[2]liste reference'!$B$7:$P$904,2,0)),VLOOKUP($A62,'[2]liste reference'!$A$7:$P$904,3,0)),"")</f>
        <v/>
      </c>
      <c r="J62" s="481" t="str">
        <f aca="false">IF(ISNUMBER(H62),IF(ISERROR(VLOOKUP($A62,'[2]liste reference'!$A$7:$P$904,4,0)),IF(ISERROR(VLOOKUP($A62,'[2]liste reference'!$B$7:$P$904,3,0)),"",VLOOKUP($A62,'[2]liste reference'!$B$7:$P$904,3,0)),VLOOKUP($A62,'[2]liste reference'!$A$7:$P$904,4,0)),"")</f>
        <v/>
      </c>
      <c r="K62" s="482" t="str">
        <f aca="false">IF(A62="NEWCOD",IF(AB62="","Remplir le champs 'Nouveau taxa' svp.",$AB62),IF(ISTEXT($E62),"DEJA SAISI !",IF(A62="","",IF(ISERROR(VLOOKUP($A62,'[2]liste reference'!$A$7:$D$904,2,0)),IF(ISERROR(VLOOKUP($A62,'[2]liste reference'!$B$7:$D$904,1,0)),"code non répertorié ou synonyme",VLOOKUP($A62,'[2]liste reference'!$B$7:$D$904,1,0)),VLOOKUP(A62,'[2]liste reference'!$A$7:$D$904,2,0)))))</f>
        <v/>
      </c>
      <c r="L62" s="498"/>
      <c r="M62" s="498"/>
      <c r="N62" s="498"/>
      <c r="O62" s="484"/>
      <c r="P62" s="485" t="str">
        <f aca="false">IF($A62="NEWCOD",IF($AC62="","No",$AC62),IF(ISTEXT($E62),"DEJA SAISI !",IF($A62="","",IF(ISERROR(VLOOKUP($A62,'[2]liste reference'!A$1:S$1048576,19,FALSE())),IF(ISERROR(VLOOKUP($A62,'[2]liste reference'!B$1:S$1048576,19,FALSE())),"",VLOOKUP($A62,'[2]liste reference'!B$1:S$1048576,19,FALSE())),VLOOKUP($A62,'[2]liste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IF(A62="new.cod","NEWCOD",IF(AND((Z62=""),ISTEXT(A62)),A62,IF(Z62="","",INDEX('[2]liste reference'!$A$8:$A$904,Z62))))</f>
        <v/>
      </c>
      <c r="Z62" s="280" t="str">
        <f aca="false">IF(ISERROR(MATCH(A62,'[2]liste reference'!$A$8:$A$904,0)),IF(ISERROR(MATCH(A62,'[2]liste reference'!$B$8:$B$904,0)),"",(MATCH(A62,'[2]liste reference'!$B$8:$B$904,0))),(MATCH(A62,'[2]liste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IF(ISERROR(VLOOKUP($A63,'[2]liste reference'!$A$7:$D$904,2,0)),IF(ISERROR(VLOOKUP($A63,'[2]liste reference'!$B$7:$D$904,1,0)),"",VLOOKUP($A63,'[2]liste reference'!$B$7:$D$904,1,0)),VLOOKUP($A63,'[2]liste reference'!$A$7:$D$904,2,0))</f>
        <v/>
      </c>
      <c r="E63" s="496" t="n">
        <f aca="false">IF(D63="",0,VLOOKUP(D63,D$22:D62,1,0))</f>
        <v>0</v>
      </c>
      <c r="F63" s="501" t="n">
        <f aca="false">($B63*$B$7+$C63*$C$7)/100</f>
        <v>0</v>
      </c>
      <c r="G63" s="505" t="str">
        <f aca="false">IF(A63="","",IF(ISERROR(VLOOKUP($A63,'[2]liste reference'!$A$7:$P$904,13,0)),IF(ISERROR(VLOOKUP($A63,'[2]liste reference'!$B$7:$P$904,12,0)),"    -",VLOOKUP($A63,'[2]liste reference'!$B$7:$P$904,12,0)),VLOOKUP($A63,'[2]liste reference'!$A$7:$P$904,13,0)))</f>
        <v/>
      </c>
      <c r="H63" s="506" t="str">
        <f aca="false">IF(A63="","x",IF(ISERROR(VLOOKUP($A63,'[2]liste reference'!$A$8:$P$904,14,0)),IF(ISERROR(VLOOKUP($A63,'[2]liste reference'!$B$8:$P$904,13,0)),"x",VLOOKUP($A63,'[2]liste reference'!$B$8:$P$904,13,0)),VLOOKUP($A63,'[2]liste reference'!$A$8:$P$904,14,0)))</f>
        <v>x</v>
      </c>
      <c r="I63" s="481" t="str">
        <f aca="false">IF(ISNUMBER(H63),IF(ISERROR(VLOOKUP($A63,'[2]liste reference'!$A$7:$P$904,3,0)),IF(ISERROR(VLOOKUP($A63,'[2]liste reference'!$B$7:$P$904,2,0)),"",VLOOKUP($A63,'[2]liste reference'!$B$7:$P$904,2,0)),VLOOKUP($A63,'[2]liste reference'!$A$7:$P$904,3,0)),"")</f>
        <v/>
      </c>
      <c r="J63" s="481" t="str">
        <f aca="false">IF(ISNUMBER(H63),IF(ISERROR(VLOOKUP($A63,'[2]liste reference'!$A$7:$P$904,4,0)),IF(ISERROR(VLOOKUP($A63,'[2]liste reference'!$B$7:$P$904,3,0)),"",VLOOKUP($A63,'[2]liste reference'!$B$7:$P$904,3,0)),VLOOKUP($A63,'[2]liste reference'!$A$7:$P$904,4,0)),"")</f>
        <v/>
      </c>
      <c r="K63" s="482" t="str">
        <f aca="false">IF(A63="NEWCOD",IF(AB63="","Remplir le champs 'Nouveau taxa' svp.",$AB63),IF(ISTEXT($E63),"DEJA SAISI !",IF(A63="","",IF(ISERROR(VLOOKUP($A63,'[2]liste reference'!$A$7:$D$904,2,0)),IF(ISERROR(VLOOKUP($A63,'[2]liste reference'!$B$7:$D$904,1,0)),"code non répertorié ou synonyme",VLOOKUP($A63,'[2]liste reference'!$B$7:$D$904,1,0)),VLOOKUP(A63,'[2]liste reference'!$A$7:$D$904,2,0)))))</f>
        <v/>
      </c>
      <c r="L63" s="498"/>
      <c r="M63" s="498"/>
      <c r="N63" s="498"/>
      <c r="O63" s="484"/>
      <c r="P63" s="485" t="str">
        <f aca="false">IF($A63="NEWCOD",IF($AC63="","No",$AC63),IF(ISTEXT($E63),"DEJA SAISI !",IF($A63="","",IF(ISERROR(VLOOKUP($A63,'[2]liste reference'!A$1:S$1048576,19,FALSE())),IF(ISERROR(VLOOKUP($A63,'[2]liste reference'!B$1:S$1048576,19,FALSE())),"",VLOOKUP($A63,'[2]liste reference'!B$1:S$1048576,19,FALSE())),VLOOKUP($A63,'[2]liste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IF(A63="new.cod","NEWCOD",IF(AND((Z63=""),ISTEXT(A63)),A63,IF(Z63="","",INDEX('[2]liste reference'!$A$8:$A$904,Z63))))</f>
        <v/>
      </c>
      <c r="Z63" s="280" t="str">
        <f aca="false">IF(ISERROR(MATCH(A63,'[2]liste reference'!$A$8:$A$904,0)),IF(ISERROR(MATCH(A63,'[2]liste reference'!$B$8:$B$904,0)),"",(MATCH(A63,'[2]liste reference'!$B$8:$B$904,0))),(MATCH(A63,'[2]liste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IF(ISERROR(VLOOKUP($A64,'[2]liste reference'!$A$7:$D$904,2,0)),IF(ISERROR(VLOOKUP($A64,'[2]liste reference'!$B$7:$D$904,1,0)),"",VLOOKUP($A64,'[2]liste reference'!$B$7:$D$904,1,0)),VLOOKUP($A64,'[2]liste reference'!$A$7:$D$904,2,0))</f>
        <v/>
      </c>
      <c r="E64" s="496" t="n">
        <f aca="false">IF(D64="",0,VLOOKUP(D64,D$22:D52,1,0))</f>
        <v>0</v>
      </c>
      <c r="F64" s="501" t="n">
        <f aca="false">($B64*$B$7+$C64*$C$7)/100</f>
        <v>0</v>
      </c>
      <c r="G64" s="507" t="str">
        <f aca="false">IF(A64="","",IF(ISERROR(VLOOKUP($A64,'[2]liste reference'!$A$7:$P$904,13,0)),IF(ISERROR(VLOOKUP($A64,'[2]liste reference'!$B$7:$P$904,12,0)),"    -",VLOOKUP($A64,'[2]liste reference'!$B$7:$P$904,12,0)),VLOOKUP($A64,'[2]liste reference'!$A$7:$P$904,13,0)))</f>
        <v/>
      </c>
      <c r="H64" s="508" t="str">
        <f aca="false">IF(A64="","x",IF(ISERROR(VLOOKUP($A64,'[2]liste reference'!$A$8:$P$904,14,0)),IF(ISERROR(VLOOKUP($A64,'[2]liste reference'!$B$8:$P$904,13,0)),"x",VLOOKUP($A64,'[2]liste reference'!$B$8:$P$904,13,0)),VLOOKUP($A64,'[2]liste reference'!$A$8:$P$904,14,0)))</f>
        <v>x</v>
      </c>
      <c r="I64" s="481" t="str">
        <f aca="false">IF(ISNUMBER(H64),IF(ISERROR(VLOOKUP($A64,'[2]liste reference'!$A$7:$P$904,3,0)),IF(ISERROR(VLOOKUP($A64,'[2]liste reference'!$B$7:$P$904,2,0)),"",VLOOKUP($A64,'[2]liste reference'!$B$7:$P$904,2,0)),VLOOKUP($A64,'[2]liste reference'!$A$7:$P$904,3,0)),"")</f>
        <v/>
      </c>
      <c r="J64" s="481" t="str">
        <f aca="false">IF(ISNUMBER(H64),IF(ISERROR(VLOOKUP($A64,'[2]liste reference'!$A$7:$P$904,4,0)),IF(ISERROR(VLOOKUP($A64,'[2]liste reference'!$B$7:$P$904,3,0)),"",VLOOKUP($A64,'[2]liste reference'!$B$7:$P$904,3,0)),VLOOKUP($A64,'[2]liste reference'!$A$7:$P$904,4,0)),"")</f>
        <v/>
      </c>
      <c r="K64" s="482" t="str">
        <f aca="false">IF(A64="NEWCOD",IF(AB64="","Remplir le champs 'Nouveau taxa' svp.",$AB64),IF(ISTEXT($E64),"DEJA SAISI !",IF(A64="","",IF(ISERROR(VLOOKUP($A64,'[2]liste reference'!$A$7:$D$904,2,0)),IF(ISERROR(VLOOKUP($A64,'[2]liste reference'!$B$7:$D$904,1,0)),"code non répertorié ou synonyme",VLOOKUP($A64,'[2]liste reference'!$B$7:$D$904,1,0)),VLOOKUP(A64,'[2]liste reference'!$A$7:$D$904,2,0)))))</f>
        <v/>
      </c>
      <c r="L64" s="498"/>
      <c r="M64" s="498"/>
      <c r="N64" s="498"/>
      <c r="O64" s="484"/>
      <c r="P64" s="485" t="str">
        <f aca="false">IF($A64="NEWCOD",IF($AC64="","No",$AC64),IF(ISTEXT($E64),"DEJA SAISI !",IF($A64="","",IF(ISERROR(VLOOKUP($A64,'[2]liste reference'!A$1:S$1048576,19,FALSE())),IF(ISERROR(VLOOKUP($A64,'[2]liste reference'!B$1:S$1048576,19,FALSE())),"",VLOOKUP($A64,'[2]liste reference'!B$1:S$1048576,19,FALSE())),VLOOKUP($A64,'[2]liste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IF(A64="new.cod","NEWCOD",IF(AND((Z64=""),ISTEXT(A64)),A64,IF(Z64="","",INDEX('[2]liste reference'!$A$8:$A$904,Z64))))</f>
        <v/>
      </c>
      <c r="Z64" s="280" t="str">
        <f aca="false">IF(ISERROR(MATCH(A64,'[2]liste reference'!$A$8:$A$904,0)),IF(ISERROR(MATCH(A64,'[2]liste reference'!$B$8:$B$904,0)),"",(MATCH(A64,'[2]liste reference'!$B$8:$B$904,0))),(MATCH(A64,'[2]liste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IF(ISERROR(VLOOKUP($A65,'[2]liste reference'!$A$7:$D$904,2,0)),IF(ISERROR(VLOOKUP($A65,'[2]liste reference'!$B$7:$D$904,1,0)),"",VLOOKUP($A65,'[2]liste reference'!$B$7:$D$904,1,0)),VLOOKUP($A65,'[2]liste reference'!$A$7:$D$904,2,0))</f>
        <v/>
      </c>
      <c r="E65" s="496" t="n">
        <f aca="false">IF(D65="",0,VLOOKUP(D65,D$22:D53,1,0))</f>
        <v>0</v>
      </c>
      <c r="F65" s="501" t="n">
        <f aca="false">($B65*$B$7+$C65*$C$7)/100</f>
        <v>0</v>
      </c>
      <c r="G65" s="507" t="str">
        <f aca="false">IF(A65="","",IF(ISERROR(VLOOKUP($A65,'[2]liste reference'!$A$7:$P$904,13,0)),IF(ISERROR(VLOOKUP($A65,'[2]liste reference'!$B$7:$P$904,12,0)),"    -",VLOOKUP($A65,'[2]liste reference'!$B$7:$P$904,12,0)),VLOOKUP($A65,'[2]liste reference'!$A$7:$P$904,13,0)))</f>
        <v/>
      </c>
      <c r="H65" s="508" t="str">
        <f aca="false">IF(A65="","x",IF(ISERROR(VLOOKUP($A65,'[2]liste reference'!$A$8:$P$904,14,0)),IF(ISERROR(VLOOKUP($A65,'[2]liste reference'!$B$8:$P$904,13,0)),"x",VLOOKUP($A65,'[2]liste reference'!$B$8:$P$904,13,0)),VLOOKUP($A65,'[2]liste reference'!$A$8:$P$904,14,0)))</f>
        <v>x</v>
      </c>
      <c r="I65" s="481" t="str">
        <f aca="false">IF(ISNUMBER(H65),IF(ISERROR(VLOOKUP($A65,'[2]liste reference'!$A$7:$P$904,3,0)),IF(ISERROR(VLOOKUP($A65,'[2]liste reference'!$B$7:$P$904,2,0)),"",VLOOKUP($A65,'[2]liste reference'!$B$7:$P$904,2,0)),VLOOKUP($A65,'[2]liste reference'!$A$7:$P$904,3,0)),"")</f>
        <v/>
      </c>
      <c r="J65" s="481" t="str">
        <f aca="false">IF(ISNUMBER(H65),IF(ISERROR(VLOOKUP($A65,'[2]liste reference'!$A$7:$P$904,4,0)),IF(ISERROR(VLOOKUP($A65,'[2]liste reference'!$B$7:$P$904,3,0)),"",VLOOKUP($A65,'[2]liste reference'!$B$7:$P$904,3,0)),VLOOKUP($A65,'[2]liste reference'!$A$7:$P$904,4,0)),"")</f>
        <v/>
      </c>
      <c r="K65" s="482" t="str">
        <f aca="false">IF(A65="NEWCOD",IF(AB65="","Remplir le champs 'Nouveau taxa' svp.",$AB65),IF(ISTEXT($E65),"DEJA SAISI !",IF(A65="","",IF(ISERROR(VLOOKUP($A65,'[2]liste reference'!$A$7:$D$904,2,0)),IF(ISERROR(VLOOKUP($A65,'[2]liste reference'!$B$7:$D$904,1,0)),"code non répertorié ou synonyme",VLOOKUP($A65,'[2]liste reference'!$B$7:$D$904,1,0)),VLOOKUP(A65,'[2]liste reference'!$A$7:$D$904,2,0)))))</f>
        <v/>
      </c>
      <c r="L65" s="498"/>
      <c r="M65" s="498"/>
      <c r="N65" s="498"/>
      <c r="O65" s="484"/>
      <c r="P65" s="485" t="str">
        <f aca="false">IF($A65="NEWCOD",IF($AC65="","No",$AC65),IF(ISTEXT($E65),"DEJA SAISI !",IF($A65="","",IF(ISERROR(VLOOKUP($A65,'[2]liste reference'!A$1:S$1048576,19,FALSE())),IF(ISERROR(VLOOKUP($A65,'[2]liste reference'!B$1:S$1048576,19,FALSE())),"",VLOOKUP($A65,'[2]liste reference'!B$1:S$1048576,19,FALSE())),VLOOKUP($A65,'[2]liste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IF(A65="new.cod","NEWCOD",IF(AND((Z65=""),ISTEXT(A65)),A65,IF(Z65="","",INDEX('[2]liste reference'!$A$8:$A$904,Z65))))</f>
        <v/>
      </c>
      <c r="Z65" s="280" t="str">
        <f aca="false">IF(ISERROR(MATCH(A65,'[2]liste reference'!$A$8:$A$904,0)),IF(ISERROR(MATCH(A65,'[2]liste reference'!$B$8:$B$904,0)),"",(MATCH(A65,'[2]liste reference'!$B$8:$B$904,0))),(MATCH(A65,'[2]liste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IF(ISERROR(VLOOKUP($A66,'[2]liste reference'!$A$7:$D$904,2,0)),IF(ISERROR(VLOOKUP($A66,'[2]liste reference'!$B$7:$D$904,1,0)),"",VLOOKUP($A66,'[2]liste reference'!$B$7:$D$904,1,0)),VLOOKUP($A66,'[2]liste reference'!$A$7:$D$904,2,0))</f>
        <v/>
      </c>
      <c r="E66" s="496" t="n">
        <f aca="false">IF(D66="",0,VLOOKUP(D66,D$22:D51,1,0))</f>
        <v>0</v>
      </c>
      <c r="F66" s="501" t="n">
        <f aca="false">($B66*$B$7+$C66*$C$7)/100</f>
        <v>0</v>
      </c>
      <c r="G66" s="507" t="str">
        <f aca="false">IF(A66="","",IF(ISERROR(VLOOKUP($A66,'[2]liste reference'!$A$7:$P$904,13,0)),IF(ISERROR(VLOOKUP($A66,'[2]liste reference'!$B$7:$P$904,12,0)),"    -",VLOOKUP($A66,'[2]liste reference'!$B$7:$P$904,12,0)),VLOOKUP($A66,'[2]liste reference'!$A$7:$P$904,13,0)))</f>
        <v/>
      </c>
      <c r="H66" s="508" t="str">
        <f aca="false">IF(A66="","x",IF(ISERROR(VLOOKUP($A66,'[2]liste reference'!$A$8:$P$904,14,0)),IF(ISERROR(VLOOKUP($A66,'[2]liste reference'!$B$8:$P$904,13,0)),"x",VLOOKUP($A66,'[2]liste reference'!$B$8:$P$904,13,0)),VLOOKUP($A66,'[2]liste reference'!$A$8:$P$904,14,0)))</f>
        <v>x</v>
      </c>
      <c r="I66" s="481" t="str">
        <f aca="false">IF(ISNUMBER(H66),IF(ISERROR(VLOOKUP($A66,'[2]liste reference'!$A$7:$P$904,3,0)),IF(ISERROR(VLOOKUP($A66,'[2]liste reference'!$B$7:$P$904,2,0)),"",VLOOKUP($A66,'[2]liste reference'!$B$7:$P$904,2,0)),VLOOKUP($A66,'[2]liste reference'!$A$7:$P$904,3,0)),"")</f>
        <v/>
      </c>
      <c r="J66" s="481" t="str">
        <f aca="false">IF(ISNUMBER(H66),IF(ISERROR(VLOOKUP($A66,'[2]liste reference'!$A$7:$P$904,4,0)),IF(ISERROR(VLOOKUP($A66,'[2]liste reference'!$B$7:$P$904,3,0)),"",VLOOKUP($A66,'[2]liste reference'!$B$7:$P$904,3,0)),VLOOKUP($A66,'[2]liste reference'!$A$7:$P$904,4,0)),"")</f>
        <v/>
      </c>
      <c r="K66" s="482" t="str">
        <f aca="false">IF(A66="NEWCOD",IF(AB66="","Remplir le champs 'Nouveau taxa' svp.",$AB66),IF(ISTEXT($E66),"DEJA SAISI !",IF(A66="","",IF(ISERROR(VLOOKUP($A66,'[2]liste reference'!$A$7:$D$904,2,0)),IF(ISERROR(VLOOKUP($A66,'[2]liste reference'!$B$7:$D$904,1,0)),"code non répertorié ou synonyme",VLOOKUP($A66,'[2]liste reference'!$B$7:$D$904,1,0)),VLOOKUP(A66,'[2]liste reference'!$A$7:$D$904,2,0)))))</f>
        <v/>
      </c>
      <c r="L66" s="498"/>
      <c r="M66" s="498"/>
      <c r="N66" s="498"/>
      <c r="O66" s="484"/>
      <c r="P66" s="485" t="str">
        <f aca="false">IF($A66="NEWCOD",IF($AC66="","No",$AC66),IF(ISTEXT($E66),"DEJA SAISI !",IF($A66="","",IF(ISERROR(VLOOKUP($A66,'[2]liste reference'!A$1:S$1048576,19,FALSE())),IF(ISERROR(VLOOKUP($A66,'[2]liste reference'!B$1:S$1048576,19,FALSE())),"",VLOOKUP($A66,'[2]liste reference'!B$1:S$1048576,19,FALSE())),VLOOKUP($A66,'[2]liste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IF(A66="new.cod","NEWCOD",IF(AND((Z66=""),ISTEXT(A66)),A66,IF(Z66="","",INDEX('[2]liste reference'!$A$8:$A$904,Z66))))</f>
        <v/>
      </c>
      <c r="Z66" s="280" t="str">
        <f aca="false">IF(ISERROR(MATCH(A66,'[2]liste reference'!$A$8:$A$904,0)),IF(ISERROR(MATCH(A66,'[2]liste reference'!$B$8:$B$904,0)),"",(MATCH(A66,'[2]liste reference'!$B$8:$B$904,0))),(MATCH(A66,'[2]liste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IF(ISERROR(VLOOKUP($A67,'[2]liste reference'!$A$7:$D$904,2,0)),IF(ISERROR(VLOOKUP($A67,'[2]liste reference'!$B$7:$D$904,1,0)),"",VLOOKUP($A67,'[2]liste reference'!$B$7:$D$904,1,0)),VLOOKUP($A67,'[2]liste reference'!$A$7:$D$904,2,0))</f>
        <v/>
      </c>
      <c r="E67" s="496" t="n">
        <f aca="false">IF(D67="",0,VLOOKUP(D67,D$22:D52,1,0))</f>
        <v>0</v>
      </c>
      <c r="F67" s="501" t="n">
        <f aca="false">($B67*$B$7+$C67*$C$7)/100</f>
        <v>0</v>
      </c>
      <c r="G67" s="507" t="str">
        <f aca="false">IF(A67="","",IF(ISERROR(VLOOKUP($A67,'[2]liste reference'!$A$7:$P$904,13,0)),IF(ISERROR(VLOOKUP($A67,'[2]liste reference'!$B$7:$P$904,12,0)),"    -",VLOOKUP($A67,'[2]liste reference'!$B$7:$P$904,12,0)),VLOOKUP($A67,'[2]liste reference'!$A$7:$P$904,13,0)))</f>
        <v/>
      </c>
      <c r="H67" s="508" t="str">
        <f aca="false">IF(A67="","x",IF(ISERROR(VLOOKUP($A67,'[2]liste reference'!$A$8:$P$904,14,0)),IF(ISERROR(VLOOKUP($A67,'[2]liste reference'!$B$8:$P$904,13,0)),"x",VLOOKUP($A67,'[2]liste reference'!$B$8:$P$904,13,0)),VLOOKUP($A67,'[2]liste reference'!$A$8:$P$904,14,0)))</f>
        <v>x</v>
      </c>
      <c r="I67" s="481" t="str">
        <f aca="false">IF(ISNUMBER(H67),IF(ISERROR(VLOOKUP($A67,'[2]liste reference'!$A$7:$P$904,3,0)),IF(ISERROR(VLOOKUP($A67,'[2]liste reference'!$B$7:$P$904,2,0)),"",VLOOKUP($A67,'[2]liste reference'!$B$7:$P$904,2,0)),VLOOKUP($A67,'[2]liste reference'!$A$7:$P$904,3,0)),"")</f>
        <v/>
      </c>
      <c r="J67" s="481" t="str">
        <f aca="false">IF(ISNUMBER(H67),IF(ISERROR(VLOOKUP($A67,'[2]liste reference'!$A$7:$P$904,4,0)),IF(ISERROR(VLOOKUP($A67,'[2]liste reference'!$B$7:$P$904,3,0)),"",VLOOKUP($A67,'[2]liste reference'!$B$7:$P$904,3,0)),VLOOKUP($A67,'[2]liste reference'!$A$7:$P$904,4,0)),"")</f>
        <v/>
      </c>
      <c r="K67" s="482" t="str">
        <f aca="false">IF(A67="NEWCOD",IF(AB67="","Remplir le champs 'Nouveau taxa' svp.",$AB67),IF(ISTEXT($E67),"DEJA SAISI !",IF(A67="","",IF(ISERROR(VLOOKUP($A67,'[2]liste reference'!$A$7:$D$904,2,0)),IF(ISERROR(VLOOKUP($A67,'[2]liste reference'!$B$7:$D$904,1,0)),"code non répertorié ou synonyme",VLOOKUP($A67,'[2]liste reference'!$B$7:$D$904,1,0)),VLOOKUP(A67,'[2]liste reference'!$A$7:$D$904,2,0)))))</f>
        <v/>
      </c>
      <c r="L67" s="498"/>
      <c r="M67" s="498"/>
      <c r="N67" s="498"/>
      <c r="O67" s="484"/>
      <c r="P67" s="485" t="str">
        <f aca="false">IF($A67="NEWCOD",IF($AC67="","No",$AC67),IF(ISTEXT($E67),"DEJA SAISI !",IF($A67="","",IF(ISERROR(VLOOKUP($A67,'[2]liste reference'!A$1:S$1048576,19,FALSE())),IF(ISERROR(VLOOKUP($A67,'[2]liste reference'!B$1:S$1048576,19,FALSE())),"",VLOOKUP($A67,'[2]liste reference'!B$1:S$1048576,19,FALSE())),VLOOKUP($A67,'[2]liste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IF(A67="new.cod","NEWCOD",IF(AND((Z67=""),ISTEXT(A67)),A67,IF(Z67="","",INDEX('[2]liste reference'!$A$8:$A$904,Z67))))</f>
        <v/>
      </c>
      <c r="Z67" s="280" t="str">
        <f aca="false">IF(ISERROR(MATCH(A67,'[2]liste reference'!$A$8:$A$904,0)),IF(ISERROR(MATCH(A67,'[2]liste reference'!$B$8:$B$904,0)),"",(MATCH(A67,'[2]liste reference'!$B$8:$B$904,0))),(MATCH(A67,'[2]liste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IF(ISERROR(VLOOKUP($A68,'[2]liste reference'!$A$7:$D$904,2,0)),IF(ISERROR(VLOOKUP($A68,'[2]liste reference'!$B$7:$D$904,1,0)),"",VLOOKUP($A68,'[2]liste reference'!$B$7:$D$904,1,0)),VLOOKUP($A68,'[2]liste reference'!$A$7:$D$904,2,0))</f>
        <v/>
      </c>
      <c r="E68" s="496" t="n">
        <f aca="false">IF(D68="",0,VLOOKUP(D68,D$22:D53,1,0))</f>
        <v>0</v>
      </c>
      <c r="F68" s="501" t="n">
        <f aca="false">($B68*$B$7+$C68*$C$7)/100</f>
        <v>0</v>
      </c>
      <c r="G68" s="507" t="str">
        <f aca="false">IF(A68="","",IF(ISERROR(VLOOKUP($A68,'[2]liste reference'!$A$7:$P$904,13,0)),IF(ISERROR(VLOOKUP($A68,'[2]liste reference'!$B$7:$P$904,12,0)),"    -",VLOOKUP($A68,'[2]liste reference'!$B$7:$P$904,12,0)),VLOOKUP($A68,'[2]liste reference'!$A$7:$P$904,13,0)))</f>
        <v/>
      </c>
      <c r="H68" s="508" t="str">
        <f aca="false">IF(A68="","x",IF(ISERROR(VLOOKUP($A68,'[2]liste reference'!$A$8:$P$904,14,0)),IF(ISERROR(VLOOKUP($A68,'[2]liste reference'!$B$8:$P$904,13,0)),"x",VLOOKUP($A68,'[2]liste reference'!$B$8:$P$904,13,0)),VLOOKUP($A68,'[2]liste reference'!$A$8:$P$904,14,0)))</f>
        <v>x</v>
      </c>
      <c r="I68" s="481" t="str">
        <f aca="false">IF(ISNUMBER(H68),IF(ISERROR(VLOOKUP($A68,'[2]liste reference'!$A$7:$P$904,3,0)),IF(ISERROR(VLOOKUP($A68,'[2]liste reference'!$B$7:$P$904,2,0)),"",VLOOKUP($A68,'[2]liste reference'!$B$7:$P$904,2,0)),VLOOKUP($A68,'[2]liste reference'!$A$7:$P$904,3,0)),"")</f>
        <v/>
      </c>
      <c r="J68" s="481" t="str">
        <f aca="false">IF(ISNUMBER(H68),IF(ISERROR(VLOOKUP($A68,'[2]liste reference'!$A$7:$P$904,4,0)),IF(ISERROR(VLOOKUP($A68,'[2]liste reference'!$B$7:$P$904,3,0)),"",VLOOKUP($A68,'[2]liste reference'!$B$7:$P$904,3,0)),VLOOKUP($A68,'[2]liste reference'!$A$7:$P$904,4,0)),"")</f>
        <v/>
      </c>
      <c r="K68" s="482" t="str">
        <f aca="false">IF(A68="NEWCOD",IF(AB68="","Remplir le champs 'Nouveau taxa' svp.",$AB68),IF(ISTEXT($E68),"DEJA SAISI !",IF(A68="","",IF(ISERROR(VLOOKUP($A68,'[2]liste reference'!$A$7:$D$904,2,0)),IF(ISERROR(VLOOKUP($A68,'[2]liste reference'!$B$7:$D$904,1,0)),"code non répertorié ou synonyme",VLOOKUP($A68,'[2]liste reference'!$B$7:$D$904,1,0)),VLOOKUP(A68,'[2]liste reference'!$A$7:$D$904,2,0)))))</f>
        <v/>
      </c>
      <c r="L68" s="498"/>
      <c r="M68" s="498"/>
      <c r="N68" s="498"/>
      <c r="O68" s="484"/>
      <c r="P68" s="485" t="str">
        <f aca="false">IF($A68="NEWCOD",IF($AC68="","No",$AC68),IF(ISTEXT($E68),"DEJA SAISI !",IF($A68="","",IF(ISERROR(VLOOKUP($A68,'[2]liste reference'!A$1:S$1048576,19,FALSE())),IF(ISERROR(VLOOKUP($A68,'[2]liste reference'!B$1:S$1048576,19,FALSE())),"",VLOOKUP($A68,'[2]liste reference'!B$1:S$1048576,19,FALSE())),VLOOKUP($A68,'[2]liste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IF(A68="new.cod","NEWCOD",IF(AND((Z68=""),ISTEXT(A68)),A68,IF(Z68="","",INDEX('[2]liste reference'!$A$8:$A$904,Z68))))</f>
        <v/>
      </c>
      <c r="Z68" s="280" t="str">
        <f aca="false">IF(ISERROR(MATCH(A68,'[2]liste reference'!$A$8:$A$904,0)),IF(ISERROR(MATCH(A68,'[2]liste reference'!$B$8:$B$904,0)),"",(MATCH(A68,'[2]liste reference'!$B$8:$B$904,0))),(MATCH(A68,'[2]liste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IF(ISERROR(VLOOKUP($A69,'[2]liste reference'!$A$7:$D$904,2,0)),IF(ISERROR(VLOOKUP($A69,'[2]liste reference'!$B$7:$D$904,1,0)),"",VLOOKUP($A69,'[2]liste reference'!$B$7:$D$904,1,0)),VLOOKUP($A69,'[2]liste reference'!$A$7:$D$904,2,0))</f>
        <v/>
      </c>
      <c r="E69" s="496" t="n">
        <f aca="false">IF(D69="",0,VLOOKUP(D69,D$22:D54,1,0))</f>
        <v>0</v>
      </c>
      <c r="F69" s="501" t="n">
        <f aca="false">($B69*$B$7+$C69*$C$7)/100</f>
        <v>0</v>
      </c>
      <c r="G69" s="507" t="str">
        <f aca="false">IF(A69="","",IF(ISERROR(VLOOKUP($A69,'[2]liste reference'!$A$7:$P$904,13,0)),IF(ISERROR(VLOOKUP($A69,'[2]liste reference'!$B$7:$P$904,12,0)),"    -",VLOOKUP($A69,'[2]liste reference'!$B$7:$P$904,12,0)),VLOOKUP($A69,'[2]liste reference'!$A$7:$P$904,13,0)))</f>
        <v/>
      </c>
      <c r="H69" s="508" t="str">
        <f aca="false">IF(A69="","x",IF(ISERROR(VLOOKUP($A69,'[2]liste reference'!$A$8:$P$904,14,0)),IF(ISERROR(VLOOKUP($A69,'[2]liste reference'!$B$8:$P$904,13,0)),"x",VLOOKUP($A69,'[2]liste reference'!$B$8:$P$904,13,0)),VLOOKUP($A69,'[2]liste reference'!$A$8:$P$904,14,0)))</f>
        <v>x</v>
      </c>
      <c r="I69" s="481" t="str">
        <f aca="false">IF(ISNUMBER(H69),IF(ISERROR(VLOOKUP($A69,'[2]liste reference'!$A$7:$P$904,3,0)),IF(ISERROR(VLOOKUP($A69,'[2]liste reference'!$B$7:$P$904,2,0)),"",VLOOKUP($A69,'[2]liste reference'!$B$7:$P$904,2,0)),VLOOKUP($A69,'[2]liste reference'!$A$7:$P$904,3,0)),"")</f>
        <v/>
      </c>
      <c r="J69" s="481" t="str">
        <f aca="false">IF(ISNUMBER(H69),IF(ISERROR(VLOOKUP($A69,'[2]liste reference'!$A$7:$P$904,4,0)),IF(ISERROR(VLOOKUP($A69,'[2]liste reference'!$B$7:$P$904,3,0)),"",VLOOKUP($A69,'[2]liste reference'!$B$7:$P$904,3,0)),VLOOKUP($A69,'[2]liste reference'!$A$7:$P$904,4,0)),"")</f>
        <v/>
      </c>
      <c r="K69" s="482" t="str">
        <f aca="false">IF(A69="NEWCOD",IF(AB69="","Remplir le champs 'Nouveau taxa' svp.",$AB69),IF(ISTEXT($E69),"DEJA SAISI !",IF(A69="","",IF(ISERROR(VLOOKUP($A69,'[2]liste reference'!$A$7:$D$904,2,0)),IF(ISERROR(VLOOKUP($A69,'[2]liste reference'!$B$7:$D$904,1,0)),"code non répertorié ou synonyme",VLOOKUP($A69,'[2]liste reference'!$B$7:$D$904,1,0)),VLOOKUP(A69,'[2]liste reference'!$A$7:$D$904,2,0)))))</f>
        <v/>
      </c>
      <c r="L69" s="498"/>
      <c r="M69" s="498"/>
      <c r="N69" s="498"/>
      <c r="O69" s="484"/>
      <c r="P69" s="485" t="str">
        <f aca="false">IF($A69="NEWCOD",IF($AC69="","No",$AC69),IF(ISTEXT($E69),"DEJA SAISI !",IF($A69="","",IF(ISERROR(VLOOKUP($A69,'[2]liste reference'!A$1:S$1048576,19,FALSE())),IF(ISERROR(VLOOKUP($A69,'[2]liste reference'!B$1:S$1048576,19,FALSE())),"",VLOOKUP($A69,'[2]liste reference'!B$1:S$1048576,19,FALSE())),VLOOKUP($A69,'[2]liste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IF(A69="new.cod","NEWCOD",IF(AND((Z69=""),ISTEXT(A69)),A69,IF(Z69="","",INDEX('[2]liste reference'!$A$8:$A$904,Z69))))</f>
        <v/>
      </c>
      <c r="Z69" s="280" t="str">
        <f aca="false">IF(ISERROR(MATCH(A69,'[2]liste reference'!$A$8:$A$904,0)),IF(ISERROR(MATCH(A69,'[2]liste reference'!$B$8:$B$904,0)),"",(MATCH(A69,'[2]liste reference'!$B$8:$B$904,0))),(MATCH(A69,'[2]liste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IF(ISERROR(VLOOKUP($A70,'[2]liste reference'!$A$7:$D$904,2,0)),IF(ISERROR(VLOOKUP($A70,'[2]liste reference'!$B$7:$D$904,1,0)),"",VLOOKUP($A70,'[2]liste reference'!$B$7:$D$904,1,0)),VLOOKUP($A70,'[2]liste reference'!$A$7:$D$904,2,0))</f>
        <v/>
      </c>
      <c r="E70" s="496" t="n">
        <f aca="false">IF(D70="",0,VLOOKUP(D70,D$22:D55,1,0))</f>
        <v>0</v>
      </c>
      <c r="F70" s="501" t="n">
        <f aca="false">($B70*$B$7+$C70*$C$7)/100</f>
        <v>0</v>
      </c>
      <c r="G70" s="507" t="str">
        <f aca="false">IF(A70="","",IF(ISERROR(VLOOKUP($A70,'[2]liste reference'!$A$7:$P$904,13,0)),IF(ISERROR(VLOOKUP($A70,'[2]liste reference'!$B$7:$P$904,12,0)),"    -",VLOOKUP($A70,'[2]liste reference'!$B$7:$P$904,12,0)),VLOOKUP($A70,'[2]liste reference'!$A$7:$P$904,13,0)))</f>
        <v/>
      </c>
      <c r="H70" s="508" t="str">
        <f aca="false">IF(A70="","x",IF(ISERROR(VLOOKUP($A70,'[2]liste reference'!$A$8:$P$904,14,0)),IF(ISERROR(VLOOKUP($A70,'[2]liste reference'!$B$8:$P$904,13,0)),"x",VLOOKUP($A70,'[2]liste reference'!$B$8:$P$904,13,0)),VLOOKUP($A70,'[2]liste reference'!$A$8:$P$904,14,0)))</f>
        <v>x</v>
      </c>
      <c r="I70" s="481" t="str">
        <f aca="false">IF(ISNUMBER(H70),IF(ISERROR(VLOOKUP($A70,'[2]liste reference'!$A$7:$P$904,3,0)),IF(ISERROR(VLOOKUP($A70,'[2]liste reference'!$B$7:$P$904,2,0)),"",VLOOKUP($A70,'[2]liste reference'!$B$7:$P$904,2,0)),VLOOKUP($A70,'[2]liste reference'!$A$7:$P$904,3,0)),"")</f>
        <v/>
      </c>
      <c r="J70" s="481" t="str">
        <f aca="false">IF(ISNUMBER(H70),IF(ISERROR(VLOOKUP($A70,'[2]liste reference'!$A$7:$P$904,4,0)),IF(ISERROR(VLOOKUP($A70,'[2]liste reference'!$B$7:$P$904,3,0)),"",VLOOKUP($A70,'[2]liste reference'!$B$7:$P$904,3,0)),VLOOKUP($A70,'[2]liste reference'!$A$7:$P$904,4,0)),"")</f>
        <v/>
      </c>
      <c r="K70" s="482" t="str">
        <f aca="false">IF(A70="NEWCOD",IF(AB70="","Remplir le champs 'Nouveau taxa' svp.",$AB70),IF(ISTEXT($E70),"DEJA SAISI !",IF(A70="","",IF(ISERROR(VLOOKUP($A70,'[2]liste reference'!$A$7:$D$904,2,0)),IF(ISERROR(VLOOKUP($A70,'[2]liste reference'!$B$7:$D$904,1,0)),"code non répertorié ou synonyme",VLOOKUP($A70,'[2]liste reference'!$B$7:$D$904,1,0)),VLOOKUP(A70,'[2]liste reference'!$A$7:$D$904,2,0)))))</f>
        <v/>
      </c>
      <c r="L70" s="498"/>
      <c r="M70" s="498"/>
      <c r="N70" s="498"/>
      <c r="O70" s="484"/>
      <c r="P70" s="485" t="str">
        <f aca="false">IF($A70="NEWCOD",IF($AC70="","No",$AC70),IF(ISTEXT($E70),"DEJA SAISI !",IF($A70="","",IF(ISERROR(VLOOKUP($A70,'[2]liste reference'!A$1:S$1048576,19,FALSE())),IF(ISERROR(VLOOKUP($A70,'[2]liste reference'!B$1:S$1048576,19,FALSE())),"",VLOOKUP($A70,'[2]liste reference'!B$1:S$1048576,19,FALSE())),VLOOKUP($A70,'[2]liste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IF(A70="new.cod","NEWCOD",IF(AND((Z70=""),ISTEXT(A70)),A70,IF(Z70="","",INDEX('[2]liste reference'!$A$8:$A$904,Z70))))</f>
        <v/>
      </c>
      <c r="Z70" s="280" t="str">
        <f aca="false">IF(ISERROR(MATCH(A70,'[2]liste reference'!$A$8:$A$904,0)),IF(ISERROR(MATCH(A70,'[2]liste reference'!$B$8:$B$904,0)),"",(MATCH(A70,'[2]liste reference'!$B$8:$B$904,0))),(MATCH(A70,'[2]liste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IF(ISERROR(VLOOKUP($A71,'[2]liste reference'!$A$7:$D$904,2,0)),IF(ISERROR(VLOOKUP($A71,'[2]liste reference'!$B$7:$D$904,1,0)),"",VLOOKUP($A71,'[2]liste reference'!$B$7:$D$904,1,0)),VLOOKUP($A71,'[2]liste reference'!$A$7:$D$904,2,0))</f>
        <v/>
      </c>
      <c r="E71" s="496" t="n">
        <f aca="false">IF(D71="",0,VLOOKUP(D71,D$22:D56,1,0))</f>
        <v>0</v>
      </c>
      <c r="F71" s="501" t="n">
        <f aca="false">($B71*$B$7+$C71*$C$7)/100</f>
        <v>0</v>
      </c>
      <c r="G71" s="507" t="str">
        <f aca="false">IF(A71="","",IF(ISERROR(VLOOKUP($A71,'[2]liste reference'!$A$7:$P$904,13,0)),IF(ISERROR(VLOOKUP($A71,'[2]liste reference'!$B$7:$P$904,12,0)),"    -",VLOOKUP($A71,'[2]liste reference'!$B$7:$P$904,12,0)),VLOOKUP($A71,'[2]liste reference'!$A$7:$P$904,13,0)))</f>
        <v/>
      </c>
      <c r="H71" s="508" t="str">
        <f aca="false">IF(A71="","x",IF(ISERROR(VLOOKUP($A71,'[2]liste reference'!$A$8:$P$904,14,0)),IF(ISERROR(VLOOKUP($A71,'[2]liste reference'!$B$8:$P$904,13,0)),"x",VLOOKUP($A71,'[2]liste reference'!$B$8:$P$904,13,0)),VLOOKUP($A71,'[2]liste reference'!$A$8:$P$904,14,0)))</f>
        <v>x</v>
      </c>
      <c r="I71" s="481" t="str">
        <f aca="false">IF(ISNUMBER(H71),IF(ISERROR(VLOOKUP($A71,'[2]liste reference'!$A$7:$P$904,3,0)),IF(ISERROR(VLOOKUP($A71,'[2]liste reference'!$B$7:$P$904,2,0)),"",VLOOKUP($A71,'[2]liste reference'!$B$7:$P$904,2,0)),VLOOKUP($A71,'[2]liste reference'!$A$7:$P$904,3,0)),"")</f>
        <v/>
      </c>
      <c r="J71" s="481" t="str">
        <f aca="false">IF(ISNUMBER(H71),IF(ISERROR(VLOOKUP($A71,'[2]liste reference'!$A$7:$P$904,4,0)),IF(ISERROR(VLOOKUP($A71,'[2]liste reference'!$B$7:$P$904,3,0)),"",VLOOKUP($A71,'[2]liste reference'!$B$7:$P$904,3,0)),VLOOKUP($A71,'[2]liste reference'!$A$7:$P$904,4,0)),"")</f>
        <v/>
      </c>
      <c r="K71" s="482" t="str">
        <f aca="false">IF(A71="NEWCOD",IF(AB71="","Remplir le champs 'Nouveau taxa' svp.",$AB71),IF(ISTEXT($E71),"DEJA SAISI !",IF(A71="","",IF(ISERROR(VLOOKUP($A71,'[2]liste reference'!$A$7:$D$904,2,0)),IF(ISERROR(VLOOKUP($A71,'[2]liste reference'!$B$7:$D$904,1,0)),"code non répertorié ou synonyme",VLOOKUP($A71,'[2]liste reference'!$B$7:$D$904,1,0)),VLOOKUP(A71,'[2]liste reference'!$A$7:$D$904,2,0)))))</f>
        <v/>
      </c>
      <c r="L71" s="498"/>
      <c r="M71" s="498"/>
      <c r="N71" s="498"/>
      <c r="O71" s="484"/>
      <c r="P71" s="485" t="str">
        <f aca="false">IF($A71="NEWCOD",IF($AC71="","No",$AC71),IF(ISTEXT($E71),"DEJA SAISI !",IF($A71="","",IF(ISERROR(VLOOKUP($A71,'[2]liste reference'!A$1:S$1048576,19,FALSE())),IF(ISERROR(VLOOKUP($A71,'[2]liste reference'!B$1:S$1048576,19,FALSE())),"",VLOOKUP($A71,'[2]liste reference'!B$1:S$1048576,19,FALSE())),VLOOKUP($A71,'[2]liste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IF(A71="new.cod","NEWCOD",IF(AND((Z71=""),ISTEXT(A71)),A71,IF(Z71="","",INDEX('[2]liste reference'!$A$8:$A$904,Z71))))</f>
        <v/>
      </c>
      <c r="Z71" s="280" t="str">
        <f aca="false">IF(ISERROR(MATCH(A71,'[2]liste reference'!$A$8:$A$904,0)),IF(ISERROR(MATCH(A71,'[2]liste reference'!$B$8:$B$904,0)),"",(MATCH(A71,'[2]liste reference'!$B$8:$B$904,0))),(MATCH(A71,'[2]liste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IF(ISERROR(VLOOKUP($A72,'[2]liste reference'!$A$7:$D$904,2,0)),IF(ISERROR(VLOOKUP($A72,'[2]liste reference'!$B$7:$D$904,1,0)),"",VLOOKUP($A72,'[2]liste reference'!$B$7:$D$904,1,0)),VLOOKUP($A72,'[2]liste reference'!$A$7:$D$904,2,0))</f>
        <v/>
      </c>
      <c r="E72" s="496" t="n">
        <f aca="false">IF(D72="",0,VLOOKUP(D72,D$22:D57,1,0))</f>
        <v>0</v>
      </c>
      <c r="F72" s="501" t="n">
        <f aca="false">($B72*$B$7+$C72*$C$7)/100</f>
        <v>0</v>
      </c>
      <c r="G72" s="507" t="str">
        <f aca="false">IF(A72="","",IF(ISERROR(VLOOKUP($A72,'[2]liste reference'!$A$7:$P$904,13,0)),IF(ISERROR(VLOOKUP($A72,'[2]liste reference'!$B$7:$P$904,12,0)),"    -",VLOOKUP($A72,'[2]liste reference'!$B$7:$P$904,12,0)),VLOOKUP($A72,'[2]liste reference'!$A$7:$P$904,13,0)))</f>
        <v/>
      </c>
      <c r="H72" s="508" t="str">
        <f aca="false">IF(A72="","x",IF(ISERROR(VLOOKUP($A72,'[2]liste reference'!$A$8:$P$904,14,0)),IF(ISERROR(VLOOKUP($A72,'[2]liste reference'!$B$8:$P$904,13,0)),"x",VLOOKUP($A72,'[2]liste reference'!$B$8:$P$904,13,0)),VLOOKUP($A72,'[2]liste reference'!$A$8:$P$904,14,0)))</f>
        <v>x</v>
      </c>
      <c r="I72" s="481" t="str">
        <f aca="false">IF(ISNUMBER(H72),IF(ISERROR(VLOOKUP($A72,'[2]liste reference'!$A$7:$P$904,3,0)),IF(ISERROR(VLOOKUP($A72,'[2]liste reference'!$B$7:$P$904,2,0)),"",VLOOKUP($A72,'[2]liste reference'!$B$7:$P$904,2,0)),VLOOKUP($A72,'[2]liste reference'!$A$7:$P$904,3,0)),"")</f>
        <v/>
      </c>
      <c r="J72" s="481" t="str">
        <f aca="false">IF(ISNUMBER(H72),IF(ISERROR(VLOOKUP($A72,'[2]liste reference'!$A$7:$P$904,4,0)),IF(ISERROR(VLOOKUP($A72,'[2]liste reference'!$B$7:$P$904,3,0)),"",VLOOKUP($A72,'[2]liste reference'!$B$7:$P$904,3,0)),VLOOKUP($A72,'[2]liste reference'!$A$7:$P$904,4,0)),"")</f>
        <v/>
      </c>
      <c r="K72" s="482" t="str">
        <f aca="false">IF(A72="NEWCOD",IF(AB72="","Remplir le champs 'Nouveau taxa' svp.",$AB72),IF(ISTEXT($E72),"DEJA SAISI !",IF(A72="","",IF(ISERROR(VLOOKUP($A72,'[2]liste reference'!$A$7:$D$904,2,0)),IF(ISERROR(VLOOKUP($A72,'[2]liste reference'!$B$7:$D$904,1,0)),"code non répertorié ou synonyme",VLOOKUP($A72,'[2]liste reference'!$B$7:$D$904,1,0)),VLOOKUP(A72,'[2]liste reference'!$A$7:$D$904,2,0)))))</f>
        <v/>
      </c>
      <c r="L72" s="498"/>
      <c r="M72" s="498"/>
      <c r="N72" s="498"/>
      <c r="O72" s="484"/>
      <c r="P72" s="485" t="str">
        <f aca="false">IF($A72="NEWCOD",IF($AC72="","No",$AC72),IF(ISTEXT($E72),"DEJA SAISI !",IF($A72="","",IF(ISERROR(VLOOKUP($A72,'[2]liste reference'!A$1:S$1048576,19,FALSE())),IF(ISERROR(VLOOKUP($A72,'[2]liste reference'!B$1:S$1048576,19,FALSE())),"",VLOOKUP($A72,'[2]liste reference'!B$1:S$1048576,19,FALSE())),VLOOKUP($A72,'[2]liste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IF(A72="new.cod","NEWCOD",IF(AND((Z72=""),ISTEXT(A72)),A72,IF(Z72="","",INDEX('[2]liste reference'!$A$8:$A$904,Z72))))</f>
        <v/>
      </c>
      <c r="Z72" s="280" t="str">
        <f aca="false">IF(ISERROR(MATCH(A72,'[2]liste reference'!$A$8:$A$904,0)),IF(ISERROR(MATCH(A72,'[2]liste reference'!$B$8:$B$904,0)),"",(MATCH(A72,'[2]liste reference'!$B$8:$B$904,0))),(MATCH(A72,'[2]liste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IF(ISERROR(VLOOKUP($A73,'[2]liste reference'!$A$7:$D$904,2,0)),IF(ISERROR(VLOOKUP($A73,'[2]liste reference'!$B$7:$D$904,1,0)),"",VLOOKUP($A73,'[2]liste reference'!$B$7:$D$904,1,0)),VLOOKUP($A73,'[2]liste reference'!$A$7:$D$904,2,0))</f>
        <v/>
      </c>
      <c r="E73" s="496" t="n">
        <f aca="false">IF(D73="",0,VLOOKUP(D73,D$22:D57,1,0))</f>
        <v>0</v>
      </c>
      <c r="F73" s="501" t="n">
        <f aca="false">($B73*$B$7+$C73*$C$7)/100</f>
        <v>0</v>
      </c>
      <c r="G73" s="507" t="str">
        <f aca="false">IF(A73="","",IF(ISERROR(VLOOKUP($A73,'[2]liste reference'!$A$7:$P$904,13,0)),IF(ISERROR(VLOOKUP($A73,'[2]liste reference'!$B$7:$P$904,12,0)),"    -",VLOOKUP($A73,'[2]liste reference'!$B$7:$P$904,12,0)),VLOOKUP($A73,'[2]liste reference'!$A$7:$P$904,13,0)))</f>
        <v/>
      </c>
      <c r="H73" s="508" t="str">
        <f aca="false">IF(A73="","x",IF(ISERROR(VLOOKUP($A73,'[2]liste reference'!$A$8:$P$904,14,0)),IF(ISERROR(VLOOKUP($A73,'[2]liste reference'!$B$8:$P$904,13,0)),"x",VLOOKUP($A73,'[2]liste reference'!$B$8:$P$904,13,0)),VLOOKUP($A73,'[2]liste reference'!$A$8:$P$904,14,0)))</f>
        <v>x</v>
      </c>
      <c r="I73" s="481" t="str">
        <f aca="false">IF(ISNUMBER(H73),IF(ISERROR(VLOOKUP($A73,'[2]liste reference'!$A$7:$P$904,3,0)),IF(ISERROR(VLOOKUP($A73,'[2]liste reference'!$B$7:$P$904,2,0)),"",VLOOKUP($A73,'[2]liste reference'!$B$7:$P$904,2,0)),VLOOKUP($A73,'[2]liste reference'!$A$7:$P$904,3,0)),"")</f>
        <v/>
      </c>
      <c r="J73" s="481" t="str">
        <f aca="false">IF(ISNUMBER(H73),IF(ISERROR(VLOOKUP($A73,'[2]liste reference'!$A$7:$P$904,4,0)),IF(ISERROR(VLOOKUP($A73,'[2]liste reference'!$B$7:$P$904,3,0)),"",VLOOKUP($A73,'[2]liste reference'!$B$7:$P$904,3,0)),VLOOKUP($A73,'[2]liste reference'!$A$7:$P$904,4,0)),"")</f>
        <v/>
      </c>
      <c r="K73" s="482" t="str">
        <f aca="false">IF(A73="NEWCOD",IF(AB73="","Remplir le champs 'Nouveau taxa' svp.",$AB73),IF(ISTEXT($E73),"DEJA SAISI !",IF(A73="","",IF(ISERROR(VLOOKUP($A73,'[2]liste reference'!$A$7:$D$904,2,0)),IF(ISERROR(VLOOKUP($A73,'[2]liste reference'!$B$7:$D$904,1,0)),"code non répertorié ou synonyme",VLOOKUP($A73,'[2]liste reference'!$B$7:$D$904,1,0)),VLOOKUP(A73,'[2]liste reference'!$A$7:$D$904,2,0)))))</f>
        <v/>
      </c>
      <c r="L73" s="498"/>
      <c r="M73" s="498"/>
      <c r="N73" s="498"/>
      <c r="O73" s="484"/>
      <c r="P73" s="485" t="str">
        <f aca="false">IF($A73="NEWCOD",IF($AC73="","No",$AC73),IF(ISTEXT($E73),"DEJA SAISI !",IF($A73="","",IF(ISERROR(VLOOKUP($A73,'[2]liste reference'!A$1:S$1048576,19,FALSE())),IF(ISERROR(VLOOKUP($A73,'[2]liste reference'!B$1:S$1048576,19,FALSE())),"",VLOOKUP($A73,'[2]liste reference'!B$1:S$1048576,19,FALSE())),VLOOKUP($A73,'[2]liste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IF(A73="new.cod","NEWCOD",IF(AND((Z73=""),ISTEXT(A73)),A73,IF(Z73="","",INDEX('[2]liste reference'!$A$8:$A$904,Z73))))</f>
        <v/>
      </c>
      <c r="Z73" s="280" t="str">
        <f aca="false">IF(ISERROR(MATCH(A73,'[2]liste reference'!$A$8:$A$904,0)),IF(ISERROR(MATCH(A73,'[2]liste reference'!$B$8:$B$904,0)),"",(MATCH(A73,'[2]liste reference'!$B$8:$B$904,0))),(MATCH(A73,'[2]liste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IF(ISERROR(VLOOKUP($A74,'[2]liste reference'!$A$7:$D$904,2,0)),IF(ISERROR(VLOOKUP($A74,'[2]liste reference'!$B$7:$D$904,1,0)),"",VLOOKUP($A74,'[2]liste reference'!$B$7:$D$904,1,0)),VLOOKUP($A74,'[2]liste reference'!$A$7:$D$904,2,0))</f>
        <v/>
      </c>
      <c r="E74" s="496" t="n">
        <f aca="false">IF(D74="",0,VLOOKUP(D74,D$22:D58,1,0))</f>
        <v>0</v>
      </c>
      <c r="F74" s="501" t="n">
        <f aca="false">($B74*$B$7+$C74*$C$7)/100</f>
        <v>0</v>
      </c>
      <c r="G74" s="507" t="str">
        <f aca="false">IF(A74="","",IF(ISERROR(VLOOKUP($A74,'[2]liste reference'!$A$7:$P$904,13,0)),IF(ISERROR(VLOOKUP($A74,'[2]liste reference'!$B$7:$P$904,12,0)),"    -",VLOOKUP($A74,'[2]liste reference'!$B$7:$P$904,12,0)),VLOOKUP($A74,'[2]liste reference'!$A$7:$P$904,13,0)))</f>
        <v/>
      </c>
      <c r="H74" s="508" t="str">
        <f aca="false">IF(A74="","x",IF(ISERROR(VLOOKUP($A74,'[2]liste reference'!$A$8:$P$904,14,0)),IF(ISERROR(VLOOKUP($A74,'[2]liste reference'!$B$8:$P$904,13,0)),"x",VLOOKUP($A74,'[2]liste reference'!$B$8:$P$904,13,0)),VLOOKUP($A74,'[2]liste reference'!$A$8:$P$904,14,0)))</f>
        <v>x</v>
      </c>
      <c r="I74" s="481" t="str">
        <f aca="false">IF(ISNUMBER(H74),IF(ISERROR(VLOOKUP($A74,'[2]liste reference'!$A$7:$P$904,3,0)),IF(ISERROR(VLOOKUP($A74,'[2]liste reference'!$B$7:$P$904,2,0)),"",VLOOKUP($A74,'[2]liste reference'!$B$7:$P$904,2,0)),VLOOKUP($A74,'[2]liste reference'!$A$7:$P$904,3,0)),"")</f>
        <v/>
      </c>
      <c r="J74" s="481" t="str">
        <f aca="false">IF(ISNUMBER(H74),IF(ISERROR(VLOOKUP($A74,'[2]liste reference'!$A$7:$P$904,4,0)),IF(ISERROR(VLOOKUP($A74,'[2]liste reference'!$B$7:$P$904,3,0)),"",VLOOKUP($A74,'[2]liste reference'!$B$7:$P$904,3,0)),VLOOKUP($A74,'[2]liste reference'!$A$7:$P$904,4,0)),"")</f>
        <v/>
      </c>
      <c r="K74" s="482" t="str">
        <f aca="false">IF(A74="NEWCOD",IF(AB74="","Remplir le champs 'Nouveau taxa' svp.",$AB74),IF(ISTEXT($E74),"DEJA SAISI !",IF(A74="","",IF(ISERROR(VLOOKUP($A74,'[2]liste reference'!$A$7:$D$904,2,0)),IF(ISERROR(VLOOKUP($A74,'[2]liste reference'!$B$7:$D$904,1,0)),"code non répertorié ou synonyme",VLOOKUP($A74,'[2]liste reference'!$B$7:$D$904,1,0)),VLOOKUP(A74,'[2]liste reference'!$A$7:$D$904,2,0)))))</f>
        <v/>
      </c>
      <c r="L74" s="498"/>
      <c r="M74" s="498"/>
      <c r="N74" s="498"/>
      <c r="O74" s="484"/>
      <c r="P74" s="485" t="str">
        <f aca="false">IF($A74="NEWCOD",IF($AC74="","No",$AC74),IF(ISTEXT($E74),"DEJA SAISI !",IF($A74="","",IF(ISERROR(VLOOKUP($A74,'[2]liste reference'!A$1:S$1048576,19,FALSE())),IF(ISERROR(VLOOKUP($A74,'[2]liste reference'!B$1:S$1048576,19,FALSE())),"",VLOOKUP($A74,'[2]liste reference'!B$1:S$1048576,19,FALSE())),VLOOKUP($A74,'[2]liste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IF(A74="new.cod","NEWCOD",IF(AND((Z74=""),ISTEXT(A74)),A74,IF(Z74="","",INDEX('[2]liste reference'!$A$8:$A$904,Z74))))</f>
        <v/>
      </c>
      <c r="Z74" s="280" t="str">
        <f aca="false">IF(ISERROR(MATCH(A74,'[2]liste reference'!$A$8:$A$904,0)),IF(ISERROR(MATCH(A74,'[2]liste reference'!$B$8:$B$904,0)),"",(MATCH(A74,'[2]liste reference'!$B$8:$B$904,0))),(MATCH(A74,'[2]liste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IF(ISERROR(VLOOKUP($A75,'[2]liste reference'!$A$7:$D$904,2,0)),IF(ISERROR(VLOOKUP($A75,'[2]liste reference'!$B$7:$D$904,1,0)),"",VLOOKUP($A75,'[2]liste reference'!$B$7:$D$904,1,0)),VLOOKUP($A75,'[2]liste reference'!$A$7:$D$904,2,0))</f>
        <v/>
      </c>
      <c r="E75" s="496" t="n">
        <f aca="false">IF(D75="",0,VLOOKUP(D75,D$22:D59,1,0))</f>
        <v>0</v>
      </c>
      <c r="F75" s="501" t="n">
        <f aca="false">($B75*$B$7+$C75*$C$7)/100</f>
        <v>0</v>
      </c>
      <c r="G75" s="507" t="str">
        <f aca="false">IF(A75="","",IF(ISERROR(VLOOKUP($A75,'[2]liste reference'!$A$7:$P$904,13,0)),IF(ISERROR(VLOOKUP($A75,'[2]liste reference'!$B$7:$P$904,12,0)),"    -",VLOOKUP($A75,'[2]liste reference'!$B$7:$P$904,12,0)),VLOOKUP($A75,'[2]liste reference'!$A$7:$P$904,13,0)))</f>
        <v/>
      </c>
      <c r="H75" s="508" t="str">
        <f aca="false">IF(A75="","x",IF(ISERROR(VLOOKUP($A75,'[2]liste reference'!$A$8:$P$904,14,0)),IF(ISERROR(VLOOKUP($A75,'[2]liste reference'!$B$8:$P$904,13,0)),"x",VLOOKUP($A75,'[2]liste reference'!$B$8:$P$904,13,0)),VLOOKUP($A75,'[2]liste reference'!$A$8:$P$904,14,0)))</f>
        <v>x</v>
      </c>
      <c r="I75" s="481" t="str">
        <f aca="false">IF(ISNUMBER(H75),IF(ISERROR(VLOOKUP($A75,'[2]liste reference'!$A$7:$P$904,3,0)),IF(ISERROR(VLOOKUP($A75,'[2]liste reference'!$B$7:$P$904,2,0)),"",VLOOKUP($A75,'[2]liste reference'!$B$7:$P$904,2,0)),VLOOKUP($A75,'[2]liste reference'!$A$7:$P$904,3,0)),"")</f>
        <v/>
      </c>
      <c r="J75" s="481" t="str">
        <f aca="false">IF(ISNUMBER(H75),IF(ISERROR(VLOOKUP($A75,'[2]liste reference'!$A$7:$P$904,4,0)),IF(ISERROR(VLOOKUP($A75,'[2]liste reference'!$B$7:$P$904,3,0)),"",VLOOKUP($A75,'[2]liste reference'!$B$7:$P$904,3,0)),VLOOKUP($A75,'[2]liste reference'!$A$7:$P$904,4,0)),"")</f>
        <v/>
      </c>
      <c r="K75" s="482" t="str">
        <f aca="false">IF(A75="NEWCOD",IF(AB75="","Remplir le champs 'Nouveau taxa' svp.",$AB75),IF(ISTEXT($E75),"DEJA SAISI !",IF(A75="","",IF(ISERROR(VLOOKUP($A75,'[2]liste reference'!$A$7:$D$904,2,0)),IF(ISERROR(VLOOKUP($A75,'[2]liste reference'!$B$7:$D$904,1,0)),"code non répertorié ou synonyme",VLOOKUP($A75,'[2]liste reference'!$B$7:$D$904,1,0)),VLOOKUP(A75,'[2]liste reference'!$A$7:$D$904,2,0)))))</f>
        <v/>
      </c>
      <c r="L75" s="498"/>
      <c r="M75" s="498"/>
      <c r="N75" s="498"/>
      <c r="O75" s="484"/>
      <c r="P75" s="485" t="str">
        <f aca="false">IF($A75="NEWCOD",IF($AC75="","No",$AC75),IF(ISTEXT($E75),"DEJA SAISI !",IF($A75="","",IF(ISERROR(VLOOKUP($A75,'[2]liste reference'!A$1:S$1048576,19,FALSE())),IF(ISERROR(VLOOKUP($A75,'[2]liste reference'!B$1:S$1048576,19,FALSE())),"",VLOOKUP($A75,'[2]liste reference'!B$1:S$1048576,19,FALSE())),VLOOKUP($A75,'[2]liste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IF(A75="new.cod","NEWCOD",IF(AND((Z75=""),ISTEXT(A75)),A75,IF(Z75="","",INDEX('[2]liste reference'!$A$8:$A$904,Z75))))</f>
        <v/>
      </c>
      <c r="Z75" s="280" t="str">
        <f aca="false">IF(ISERROR(MATCH(A75,'[2]liste reference'!$A$8:$A$904,0)),IF(ISERROR(MATCH(A75,'[2]liste reference'!$B$8:$B$904,0)),"",(MATCH(A75,'[2]liste reference'!$B$8:$B$904,0))),(MATCH(A75,'[2]liste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IF(ISERROR(VLOOKUP($A76,'[2]liste reference'!$A$7:$D$904,2,0)),IF(ISERROR(VLOOKUP($A76,'[2]liste reference'!$B$7:$D$904,1,0)),"",VLOOKUP($A76,'[2]liste reference'!$B$7:$D$904,1,0)),VLOOKUP($A76,'[2]liste reference'!$A$7:$D$904,2,0))</f>
        <v/>
      </c>
      <c r="E76" s="496" t="n">
        <f aca="false">IF(D76="",0,VLOOKUP(D76,D$22:D59,1,0))</f>
        <v>0</v>
      </c>
      <c r="F76" s="501" t="n">
        <f aca="false">($B76*$B$7+$C76*$C$7)/100</f>
        <v>0</v>
      </c>
      <c r="G76" s="507" t="str">
        <f aca="false">IF(A76="","",IF(ISERROR(VLOOKUP($A76,'[2]liste reference'!$A$7:$P$904,13,0)),IF(ISERROR(VLOOKUP($A76,'[2]liste reference'!$B$7:$P$904,12,0)),"    -",VLOOKUP($A76,'[2]liste reference'!$B$7:$P$904,12,0)),VLOOKUP($A76,'[2]liste reference'!$A$7:$P$904,13,0)))</f>
        <v/>
      </c>
      <c r="H76" s="508" t="str">
        <f aca="false">IF(A76="","x",IF(ISERROR(VLOOKUP($A76,'[2]liste reference'!$A$8:$P$904,14,0)),IF(ISERROR(VLOOKUP($A76,'[2]liste reference'!$B$8:$P$904,13,0)),"x",VLOOKUP($A76,'[2]liste reference'!$B$8:$P$904,13,0)),VLOOKUP($A76,'[2]liste reference'!$A$8:$P$904,14,0)))</f>
        <v>x</v>
      </c>
      <c r="I76" s="481" t="str">
        <f aca="false">IF(ISNUMBER(H76),IF(ISERROR(VLOOKUP($A76,'[2]liste reference'!$A$7:$P$904,3,0)),IF(ISERROR(VLOOKUP($A76,'[2]liste reference'!$B$7:$P$904,2,0)),"",VLOOKUP($A76,'[2]liste reference'!$B$7:$P$904,2,0)),VLOOKUP($A76,'[2]liste reference'!$A$7:$P$904,3,0)),"")</f>
        <v/>
      </c>
      <c r="J76" s="481" t="str">
        <f aca="false">IF(ISNUMBER(H76),IF(ISERROR(VLOOKUP($A76,'[2]liste reference'!$A$7:$P$904,4,0)),IF(ISERROR(VLOOKUP($A76,'[2]liste reference'!$B$7:$P$904,3,0)),"",VLOOKUP($A76,'[2]liste reference'!$B$7:$P$904,3,0)),VLOOKUP($A76,'[2]liste reference'!$A$7:$P$904,4,0)),"")</f>
        <v/>
      </c>
      <c r="K76" s="482" t="str">
        <f aca="false">IF(A76="NEWCOD",IF(AB76="","Remplir le champs 'Nouveau taxa' svp.",$AB76),IF(ISTEXT($E76),"DEJA SAISI !",IF(A76="","",IF(ISERROR(VLOOKUP($A76,'[2]liste reference'!$A$7:$D$904,2,0)),IF(ISERROR(VLOOKUP($A76,'[2]liste reference'!$B$7:$D$904,1,0)),"code non répertorié ou synonyme",VLOOKUP($A76,'[2]liste reference'!$B$7:$D$904,1,0)),VLOOKUP(A76,'[2]liste reference'!$A$7:$D$904,2,0)))))</f>
        <v/>
      </c>
      <c r="L76" s="498"/>
      <c r="M76" s="498"/>
      <c r="N76" s="498"/>
      <c r="O76" s="484"/>
      <c r="P76" s="485" t="str">
        <f aca="false">IF($A76="NEWCOD",IF($AC76="","No",$AC76),IF(ISTEXT($E76),"DEJA SAISI !",IF($A76="","",IF(ISERROR(VLOOKUP($A76,'[2]liste reference'!A$1:S$1048576,19,FALSE())),IF(ISERROR(VLOOKUP($A76,'[2]liste reference'!B$1:S$1048576,19,FALSE())),"",VLOOKUP($A76,'[2]liste reference'!B$1:S$1048576,19,FALSE())),VLOOKUP($A76,'[2]liste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IF(A76="new.cod","NEWCOD",IF(AND((Z76=""),ISTEXT(A76)),A76,IF(Z76="","",INDEX('[2]liste reference'!$A$8:$A$904,Z76))))</f>
        <v/>
      </c>
      <c r="Z76" s="280" t="str">
        <f aca="false">IF(ISERROR(MATCH(A76,'[2]liste reference'!$A$8:$A$904,0)),IF(ISERROR(MATCH(A76,'[2]liste reference'!$B$8:$B$904,0)),"",(MATCH(A76,'[2]liste reference'!$B$8:$B$904,0))),(MATCH(A76,'[2]liste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IF(ISERROR(VLOOKUP($A77,'[2]liste reference'!$A$7:$D$904,2,0)),IF(ISERROR(VLOOKUP($A77,'[2]liste reference'!$B$7:$D$904,1,0)),"",VLOOKUP($A77,'[2]liste reference'!$B$7:$D$904,1,0)),VLOOKUP($A77,'[2]liste reference'!$A$7:$D$904,2,0))</f>
        <v/>
      </c>
      <c r="E77" s="496" t="n">
        <f aca="false">IF(D77="",0,VLOOKUP(D77,D$22:D75,1,0))</f>
        <v>0</v>
      </c>
      <c r="F77" s="501" t="n">
        <f aca="false">($B77*$B$7+$C77*$C$7)/100</f>
        <v>0</v>
      </c>
      <c r="G77" s="507" t="str">
        <f aca="false">IF(A77="","",IF(ISERROR(VLOOKUP($A77,'[2]liste reference'!$A$7:$P$904,13,0)),IF(ISERROR(VLOOKUP($A77,'[2]liste reference'!$B$7:$P$904,12,0)),"    -",VLOOKUP($A77,'[2]liste reference'!$B$7:$P$904,12,0)),VLOOKUP($A77,'[2]liste reference'!$A$7:$P$904,13,0)))</f>
        <v/>
      </c>
      <c r="H77" s="508" t="str">
        <f aca="false">IF(A77="","x",IF(ISERROR(VLOOKUP($A77,'[2]liste reference'!$A$8:$P$904,14,0)),IF(ISERROR(VLOOKUP($A77,'[2]liste reference'!$B$8:$P$904,13,0)),"x",VLOOKUP($A77,'[2]liste reference'!$B$8:$P$904,13,0)),VLOOKUP($A77,'[2]liste reference'!$A$8:$P$904,14,0)))</f>
        <v>x</v>
      </c>
      <c r="I77" s="481" t="str">
        <f aca="false">IF(ISNUMBER(H77),IF(ISERROR(VLOOKUP($A77,'[2]liste reference'!$A$7:$P$904,3,0)),IF(ISERROR(VLOOKUP($A77,'[2]liste reference'!$B$7:$P$904,2,0)),"",VLOOKUP($A77,'[2]liste reference'!$B$7:$P$904,2,0)),VLOOKUP($A77,'[2]liste reference'!$A$7:$P$904,3,0)),"")</f>
        <v/>
      </c>
      <c r="J77" s="481" t="str">
        <f aca="false">IF(ISNUMBER(H77),IF(ISERROR(VLOOKUP($A77,'[2]liste reference'!$A$7:$P$904,4,0)),IF(ISERROR(VLOOKUP($A77,'[2]liste reference'!$B$7:$P$904,3,0)),"",VLOOKUP($A77,'[2]liste reference'!$B$7:$P$904,3,0)),VLOOKUP($A77,'[2]liste reference'!$A$7:$P$904,4,0)),"")</f>
        <v/>
      </c>
      <c r="K77" s="482" t="str">
        <f aca="false">IF(A77="NEWCOD",IF(AB77="","Remplir le champs 'Nouveau taxa' svp.",$AB77),IF(ISTEXT($E77),"DEJA SAISI !",IF(A77="","",IF(ISERROR(VLOOKUP($A77,'[2]liste reference'!$A$7:$D$904,2,0)),IF(ISERROR(VLOOKUP($A77,'[2]liste reference'!$B$7:$D$904,1,0)),"code non répertorié ou synonyme",VLOOKUP($A77,'[2]liste reference'!$B$7:$D$904,1,0)),VLOOKUP(A77,'[2]liste reference'!$A$7:$D$904,2,0)))))</f>
        <v/>
      </c>
      <c r="L77" s="498"/>
      <c r="M77" s="498"/>
      <c r="N77" s="498"/>
      <c r="O77" s="484"/>
      <c r="P77" s="485" t="str">
        <f aca="false">IF($A77="NEWCOD",IF($AC77="","No",$AC77),IF(ISTEXT($E77),"DEJA SAISI !",IF($A77="","",IF(ISERROR(VLOOKUP($A77,'[2]liste reference'!A$1:S$1048576,19,FALSE())),IF(ISERROR(VLOOKUP($A77,'[2]liste reference'!B$1:S$1048576,19,FALSE())),"",VLOOKUP($A77,'[2]liste reference'!B$1:S$1048576,19,FALSE())),VLOOKUP($A77,'[2]liste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IF(A77="new.cod","NEWCOD",IF(AND((Z77=""),ISTEXT(A77)),A77,IF(Z77="","",INDEX('[2]liste reference'!$A$8:$A$904,Z77))))</f>
        <v/>
      </c>
      <c r="Z77" s="280" t="str">
        <f aca="false">IF(ISERROR(MATCH(A77,'[2]liste reference'!$A$8:$A$904,0)),IF(ISERROR(MATCH(A77,'[2]liste reference'!$B$8:$B$904,0)),"",(MATCH(A77,'[2]liste reference'!$B$8:$B$904,0))),(MATCH(A77,'[2]liste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IF(ISERROR(VLOOKUP($A78,'[2]liste reference'!$A$7:$D$904,2,0)),IF(ISERROR(VLOOKUP($A78,'[2]liste reference'!$B$7:$D$904,1,0)),"",VLOOKUP($A78,'[2]liste reference'!$B$7:$D$904,1,0)),VLOOKUP($A78,'[2]liste reference'!$A$7:$D$904,2,0))</f>
        <v/>
      </c>
      <c r="E78" s="496" t="n">
        <f aca="false">IF(D78="",0,VLOOKUP(D78,D$22:D75,1,0))</f>
        <v>0</v>
      </c>
      <c r="F78" s="501" t="n">
        <f aca="false">($B78*$B$7+$C78*$C$7)/100</f>
        <v>0</v>
      </c>
      <c r="G78" s="507" t="str">
        <f aca="false">IF(A78="","",IF(ISERROR(VLOOKUP($A78,'[2]liste reference'!$A$7:$P$904,13,0)),IF(ISERROR(VLOOKUP($A78,'[2]liste reference'!$B$7:$P$904,12,0)),"    -",VLOOKUP($A78,'[2]liste reference'!$B$7:$P$904,12,0)),VLOOKUP($A78,'[2]liste reference'!$A$7:$P$904,13,0)))</f>
        <v/>
      </c>
      <c r="H78" s="508" t="str">
        <f aca="false">IF(A78="","x",IF(ISERROR(VLOOKUP($A78,'[2]liste reference'!$A$8:$P$904,14,0)),IF(ISERROR(VLOOKUP($A78,'[2]liste reference'!$B$8:$P$904,13,0)),"x",VLOOKUP($A78,'[2]liste reference'!$B$8:$P$904,13,0)),VLOOKUP($A78,'[2]liste reference'!$A$8:$P$904,14,0)))</f>
        <v>x</v>
      </c>
      <c r="I78" s="481" t="str">
        <f aca="false">IF(ISNUMBER(H78),IF(ISERROR(VLOOKUP($A78,'[2]liste reference'!$A$7:$P$904,3,0)),IF(ISERROR(VLOOKUP($A78,'[2]liste reference'!$B$7:$P$904,2,0)),"",VLOOKUP($A78,'[2]liste reference'!$B$7:$P$904,2,0)),VLOOKUP($A78,'[2]liste reference'!$A$7:$P$904,3,0)),"")</f>
        <v/>
      </c>
      <c r="J78" s="481" t="str">
        <f aca="false">IF(ISNUMBER(H78),IF(ISERROR(VLOOKUP($A78,'[2]liste reference'!$A$7:$P$904,4,0)),IF(ISERROR(VLOOKUP($A78,'[2]liste reference'!$B$7:$P$904,3,0)),"",VLOOKUP($A78,'[2]liste reference'!$B$7:$P$904,3,0)),VLOOKUP($A78,'[2]liste reference'!$A$7:$P$904,4,0)),"")</f>
        <v/>
      </c>
      <c r="K78" s="482" t="str">
        <f aca="false">IF(A78="NEWCOD",IF(AB78="","Remplir le champs 'Nouveau taxa' svp.",$AB78),IF(ISTEXT($E78),"DEJA SAISI !",IF(A78="","",IF(ISERROR(VLOOKUP($A78,'[2]liste reference'!$A$7:$D$904,2,0)),IF(ISERROR(VLOOKUP($A78,'[2]liste reference'!$B$7:$D$904,1,0)),"code non répertorié ou synonyme",VLOOKUP($A78,'[2]liste reference'!$B$7:$D$904,1,0)),VLOOKUP(A78,'[2]liste reference'!$A$7:$D$904,2,0)))))</f>
        <v/>
      </c>
      <c r="L78" s="498"/>
      <c r="M78" s="498"/>
      <c r="N78" s="498"/>
      <c r="O78" s="484"/>
      <c r="P78" s="485" t="str">
        <f aca="false">IF($A78="NEWCOD",IF($AC78="","No",$AC78),IF(ISTEXT($E78),"DEJA SAISI !",IF($A78="","",IF(ISERROR(VLOOKUP($A78,'[2]liste reference'!A$1:S$1048576,19,FALSE())),IF(ISERROR(VLOOKUP($A78,'[2]liste reference'!B$1:S$1048576,19,FALSE())),"",VLOOKUP($A78,'[2]liste reference'!B$1:S$1048576,19,FALSE())),VLOOKUP($A78,'[2]liste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IF(A78="new.cod","NEWCOD",IF(AND((Z78=""),ISTEXT(A78)),A78,IF(Z78="","",INDEX('[2]liste reference'!$A$8:$A$904,Z78))))</f>
        <v/>
      </c>
      <c r="Z78" s="280" t="str">
        <f aca="false">IF(ISERROR(MATCH(A78,'[2]liste reference'!$A$8:$A$904,0)),IF(ISERROR(MATCH(A78,'[2]liste reference'!$B$8:$B$904,0)),"",(MATCH(A78,'[2]liste reference'!$B$8:$B$904,0))),(MATCH(A78,'[2]liste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IF(ISERROR(VLOOKUP($A79,'[2]liste reference'!$A$7:$D$904,2,0)),IF(ISERROR(VLOOKUP($A79,'[2]liste reference'!$B$7:$D$904,1,0)),"",VLOOKUP($A79,'[2]liste reference'!$B$7:$D$904,1,0)),VLOOKUP($A79,'[2]liste reference'!$A$7:$D$904,2,0))</f>
        <v/>
      </c>
      <c r="E79" s="496" t="n">
        <f aca="false">IF(D79="",0,VLOOKUP(D79,D$22:D75,1,0))</f>
        <v>0</v>
      </c>
      <c r="F79" s="501" t="n">
        <f aca="false">($B79*$B$7+$C79*$C$7)/100</f>
        <v>0</v>
      </c>
      <c r="G79" s="507" t="str">
        <f aca="false">IF(A79="","",IF(ISERROR(VLOOKUP($A79,'[2]liste reference'!$A$7:$P$904,13,0)),IF(ISERROR(VLOOKUP($A79,'[2]liste reference'!$B$7:$P$904,12,0)),"    -",VLOOKUP($A79,'[2]liste reference'!$B$7:$P$904,12,0)),VLOOKUP($A79,'[2]liste reference'!$A$7:$P$904,13,0)))</f>
        <v/>
      </c>
      <c r="H79" s="508" t="str">
        <f aca="false">IF(A79="","x",IF(ISERROR(VLOOKUP($A79,'[2]liste reference'!$A$8:$P$904,14,0)),IF(ISERROR(VLOOKUP($A79,'[2]liste reference'!$B$8:$P$904,13,0)),"x",VLOOKUP($A79,'[2]liste reference'!$B$8:$P$904,13,0)),VLOOKUP($A79,'[2]liste reference'!$A$8:$P$904,14,0)))</f>
        <v>x</v>
      </c>
      <c r="I79" s="481" t="str">
        <f aca="false">IF(ISNUMBER(H79),IF(ISERROR(VLOOKUP($A79,'[2]liste reference'!$A$7:$P$904,3,0)),IF(ISERROR(VLOOKUP($A79,'[2]liste reference'!$B$7:$P$904,2,0)),"",VLOOKUP($A79,'[2]liste reference'!$B$7:$P$904,2,0)),VLOOKUP($A79,'[2]liste reference'!$A$7:$P$904,3,0)),"")</f>
        <v/>
      </c>
      <c r="J79" s="481" t="str">
        <f aca="false">IF(ISNUMBER(H79),IF(ISERROR(VLOOKUP($A79,'[2]liste reference'!$A$7:$P$904,4,0)),IF(ISERROR(VLOOKUP($A79,'[2]liste reference'!$B$7:$P$904,3,0)),"",VLOOKUP($A79,'[2]liste reference'!$B$7:$P$904,3,0)),VLOOKUP($A79,'[2]liste reference'!$A$7:$P$904,4,0)),"")</f>
        <v/>
      </c>
      <c r="K79" s="482" t="str">
        <f aca="false">IF(A79="NEWCOD",IF(AB79="","Remplir le champs 'Nouveau taxa' svp.",$AB79),IF(ISTEXT($E79),"DEJA SAISI !",IF(A79="","",IF(ISERROR(VLOOKUP($A79,'[2]liste reference'!$A$7:$D$904,2,0)),IF(ISERROR(VLOOKUP($A79,'[2]liste reference'!$B$7:$D$904,1,0)),"code non répertorié ou synonyme",VLOOKUP($A79,'[2]liste reference'!$B$7:$D$904,1,0)),VLOOKUP(A79,'[2]liste reference'!$A$7:$D$904,2,0)))))</f>
        <v/>
      </c>
      <c r="L79" s="498"/>
      <c r="M79" s="498"/>
      <c r="N79" s="498"/>
      <c r="O79" s="484"/>
      <c r="P79" s="485" t="str">
        <f aca="false">IF($A79="NEWCOD",IF($AC79="","No",$AC79),IF(ISTEXT($E79),"DEJA SAISI !",IF($A79="","",IF(ISERROR(VLOOKUP($A79,'[2]liste reference'!A$1:S$1048576,19,FALSE())),IF(ISERROR(VLOOKUP($A79,'[2]liste reference'!B$1:S$1048576,19,FALSE())),"",VLOOKUP($A79,'[2]liste reference'!B$1:S$1048576,19,FALSE())),VLOOKUP($A79,'[2]liste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IF(A79="new.cod","NEWCOD",IF(AND((Z79=""),ISTEXT(A79)),A79,IF(Z79="","",INDEX('[2]liste reference'!$A$8:$A$904,Z79))))</f>
        <v/>
      </c>
      <c r="Z79" s="280" t="str">
        <f aca="false">IF(ISERROR(MATCH(A79,'[2]liste reference'!$A$8:$A$904,0)),IF(ISERROR(MATCH(A79,'[2]liste reference'!$B$8:$B$904,0)),"",(MATCH(A79,'[2]liste reference'!$B$8:$B$904,0))),(MATCH(A79,'[2]liste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IF(ISERROR(VLOOKUP($A80,'[2]liste reference'!$A$7:$D$904,2,0)),IF(ISERROR(VLOOKUP($A80,'[2]liste reference'!$B$7:$D$904,1,0)),"",VLOOKUP($A80,'[2]liste reference'!$B$7:$D$904,1,0)),VLOOKUP($A80,'[2]liste reference'!$A$7:$D$904,2,0))</f>
        <v/>
      </c>
      <c r="E80" s="496" t="n">
        <f aca="false">IF(D80="",0,VLOOKUP(D80,D$22:D79,1,0))</f>
        <v>0</v>
      </c>
      <c r="F80" s="501" t="n">
        <f aca="false">($B80*$B$7+$C80*$C$7)/100</f>
        <v>0</v>
      </c>
      <c r="G80" s="507" t="str">
        <f aca="false">IF(A80="","",IF(ISERROR(VLOOKUP($A80,'[2]liste reference'!$A$7:$P$904,13,0)),IF(ISERROR(VLOOKUP($A80,'[2]liste reference'!$B$7:$P$904,12,0)),"    -",VLOOKUP($A80,'[2]liste reference'!$B$7:$P$904,12,0)),VLOOKUP($A80,'[2]liste reference'!$A$7:$P$904,13,0)))</f>
        <v/>
      </c>
      <c r="H80" s="508" t="str">
        <f aca="false">IF(A80="","x",IF(ISERROR(VLOOKUP($A80,'[2]liste reference'!$A$8:$P$904,14,0)),IF(ISERROR(VLOOKUP($A80,'[2]liste reference'!$B$8:$P$904,13,0)),"x",VLOOKUP($A80,'[2]liste reference'!$B$8:$P$904,13,0)),VLOOKUP($A80,'[2]liste reference'!$A$8:$P$904,14,0)))</f>
        <v>x</v>
      </c>
      <c r="I80" s="481" t="str">
        <f aca="false">IF(ISNUMBER(H80),IF(ISERROR(VLOOKUP($A80,'[2]liste reference'!$A$7:$P$904,3,0)),IF(ISERROR(VLOOKUP($A80,'[2]liste reference'!$B$7:$P$904,2,0)),"",VLOOKUP($A80,'[2]liste reference'!$B$7:$P$904,2,0)),VLOOKUP($A80,'[2]liste reference'!$A$7:$P$904,3,0)),"")</f>
        <v/>
      </c>
      <c r="J80" s="481" t="str">
        <f aca="false">IF(ISNUMBER(H80),IF(ISERROR(VLOOKUP($A80,'[2]liste reference'!$A$7:$P$904,4,0)),IF(ISERROR(VLOOKUP($A80,'[2]liste reference'!$B$7:$P$904,3,0)),"",VLOOKUP($A80,'[2]liste reference'!$B$7:$P$904,3,0)),VLOOKUP($A80,'[2]liste reference'!$A$7:$P$904,4,0)),"")</f>
        <v/>
      </c>
      <c r="K80" s="482" t="str">
        <f aca="false">IF(A80="NEWCOD",IF(AB80="","Remplir le champs 'Nouveau taxa' svp.",$AB80),IF(ISTEXT($E80),"DEJA SAISI !",IF(A80="","",IF(ISERROR(VLOOKUP($A80,'[2]liste reference'!$A$7:$D$904,2,0)),IF(ISERROR(VLOOKUP($A80,'[2]liste reference'!$B$7:$D$904,1,0)),"code non répertorié ou synonyme",VLOOKUP($A80,'[2]liste reference'!$B$7:$D$904,1,0)),VLOOKUP(A80,'[2]liste reference'!$A$7:$D$904,2,0)))))</f>
        <v/>
      </c>
      <c r="L80" s="498"/>
      <c r="M80" s="498"/>
      <c r="N80" s="498"/>
      <c r="O80" s="484"/>
      <c r="P80" s="485" t="str">
        <f aca="false">IF($A80="NEWCOD",IF($AC80="","No",$AC80),IF(ISTEXT($E80),"DEJA SAISI !",IF($A80="","",IF(ISERROR(VLOOKUP($A80,'[2]liste reference'!A$1:S$1048576,19,FALSE())),IF(ISERROR(VLOOKUP($A80,'[2]liste reference'!B$1:S$1048576,19,FALSE())),"",VLOOKUP($A80,'[2]liste reference'!B$1:S$1048576,19,FALSE())),VLOOKUP($A80,'[2]liste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IF(A80="new.cod","NEWCOD",IF(AND((Z80=""),ISTEXT(A80)),A80,IF(Z80="","",INDEX('[2]liste reference'!$A$8:$A$904,Z80))))</f>
        <v/>
      </c>
      <c r="Z80" s="280" t="str">
        <f aca="false">IF(ISERROR(MATCH(A80,'[2]liste reference'!$A$8:$A$904,0)),IF(ISERROR(MATCH(A80,'[2]liste reference'!$B$8:$B$904,0)),"",(MATCH(A80,'[2]liste reference'!$B$8:$B$904,0))),(MATCH(A80,'[2]liste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IF(ISERROR(VLOOKUP($A81,'[2]liste reference'!$A$7:$D$904,2,0)),IF(ISERROR(VLOOKUP($A81,'[2]liste reference'!$B$7:$D$904,1,0)),"",VLOOKUP($A81,'[2]liste reference'!$B$7:$D$904,1,0)),VLOOKUP($A81,'[2]liste reference'!$A$7:$D$904,2,0))</f>
        <v/>
      </c>
      <c r="E81" s="496" t="n">
        <f aca="false">IF(D81="",0,VLOOKUP(D81,D$21:D80,1,0))</f>
        <v>0</v>
      </c>
      <c r="F81" s="501" t="n">
        <f aca="false">($B81*$B$7+$C81*$C$7)/100</f>
        <v>0</v>
      </c>
      <c r="G81" s="507" t="str">
        <f aca="false">IF(A81="","",IF(ISERROR(VLOOKUP($A81,'[2]liste reference'!$A$7:$P$904,13,0)),IF(ISERROR(VLOOKUP($A81,'[2]liste reference'!$B$7:$P$904,12,0)),"    -",VLOOKUP($A81,'[2]liste reference'!$B$7:$P$904,12,0)),VLOOKUP($A81,'[2]liste reference'!$A$7:$P$904,13,0)))</f>
        <v/>
      </c>
      <c r="H81" s="508" t="str">
        <f aca="false">IF(A81="","x",IF(ISERROR(VLOOKUP($A81,'[2]liste reference'!$A$8:$P$904,14,0)),IF(ISERROR(VLOOKUP($A81,'[2]liste reference'!$B$8:$P$904,13,0)),"x",VLOOKUP($A81,'[2]liste reference'!$B$8:$P$904,13,0)),VLOOKUP($A81,'[2]liste reference'!$A$8:$P$904,14,0)))</f>
        <v>x</v>
      </c>
      <c r="I81" s="481" t="str">
        <f aca="false">IF(ISNUMBER(H81),IF(ISERROR(VLOOKUP($A81,'[2]liste reference'!$A$7:$P$904,3,0)),IF(ISERROR(VLOOKUP($A81,'[2]liste reference'!$B$7:$P$904,2,0)),"",VLOOKUP($A81,'[2]liste reference'!$B$7:$P$904,2,0)),VLOOKUP($A81,'[2]liste reference'!$A$7:$P$904,3,0)),"")</f>
        <v/>
      </c>
      <c r="J81" s="481" t="str">
        <f aca="false">IF(ISNUMBER(H81),IF(ISERROR(VLOOKUP($A81,'[2]liste reference'!$A$7:$P$904,4,0)),IF(ISERROR(VLOOKUP($A81,'[2]liste reference'!$B$7:$P$904,3,0)),"",VLOOKUP($A81,'[2]liste reference'!$B$7:$P$904,3,0)),VLOOKUP($A81,'[2]liste reference'!$A$7:$P$904,4,0)),"")</f>
        <v/>
      </c>
      <c r="K81" s="482" t="str">
        <f aca="false">IF(A81="NEWCOD",IF(AB81="","Remplir le champs 'Nouveau taxa' svp.",$AB81),IF(ISTEXT($E81),"DEJA SAISI !",IF(A81="","",IF(ISERROR(VLOOKUP($A81,'[2]liste reference'!$A$7:$D$904,2,0)),IF(ISERROR(VLOOKUP($A81,'[2]liste reference'!$B$7:$D$904,1,0)),"code non répertorié ou synonyme",VLOOKUP($A81,'[2]liste reference'!$B$7:$D$904,1,0)),VLOOKUP(A81,'[2]liste reference'!$A$7:$D$904,2,0)))))</f>
        <v/>
      </c>
      <c r="L81" s="503"/>
      <c r="M81" s="503"/>
      <c r="N81" s="503"/>
      <c r="O81" s="484"/>
      <c r="P81" s="485" t="str">
        <f aca="false">IF($A81="NEWCOD",IF($AC81="","No",$AC81),IF(ISTEXT($E81),"DEJA SAISI !",IF($A81="","",IF(ISERROR(VLOOKUP($A81,'[2]liste reference'!A$1:S$1048576,19,FALSE())),IF(ISERROR(VLOOKUP($A81,'[2]liste reference'!B$1:S$1048576,19,FALSE())),"",VLOOKUP($A81,'[2]liste reference'!B$1:S$1048576,19,FALSE())),VLOOKUP($A81,'[2]liste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IF(A81="new.cod","NEWCOD",IF(AND((Z81=""),ISTEXT(A81)),A81,IF(Z81="","",INDEX('[2]liste reference'!$A$8:$A$904,Z81))))</f>
        <v/>
      </c>
      <c r="Z81" s="280" t="str">
        <f aca="false">IF(ISERROR(MATCH(A81,'[2]liste reference'!$A$8:$A$904,0)),IF(ISERROR(MATCH(A81,'[2]liste reference'!$B$8:$B$904,0)),"",(MATCH(A81,'[2]liste reference'!$B$8:$B$904,0))),(MATCH(A81,'[2]liste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IF(ISERROR(VLOOKUP($A82,'[2]liste reference'!$A$7:$D$904,2,0)),IF(ISERROR(VLOOKUP($A82,'[2]liste reference'!$B$7:$D$904,1,0)),"",VLOOKUP($A82,'[2]liste reference'!$B$7:$D$904,1,0)),VLOOKUP($A82,'[2]liste reference'!$A$7:$D$904,2,0))</f>
        <v/>
      </c>
      <c r="E82" s="514" t="n">
        <f aca="false">IF(D82="",0,VLOOKUP(D82,D$20:D80,1,0))</f>
        <v>0</v>
      </c>
      <c r="F82" s="515" t="n">
        <f aca="false">($B82*$B$7+$C82*$C$7)/100</f>
        <v>0</v>
      </c>
      <c r="G82" s="516" t="str">
        <f aca="false">IF(A82="","",IF(ISERROR(VLOOKUP($A82,'[2]liste reference'!$A$7:$P$904,13,0)),IF(ISERROR(VLOOKUP($A82,'[2]liste reference'!$B$7:$P$904,12,0)),"    -",VLOOKUP($A82,'[2]liste reference'!$B$7:$P$904,12,0)),VLOOKUP($A82,'[2]liste reference'!$A$7:$P$904,13,0)))</f>
        <v/>
      </c>
      <c r="H82" s="517" t="str">
        <f aca="false">IF(A82="","x",IF(ISERROR(VLOOKUP($A82,'[2]liste reference'!$A$8:$P$904,14,0)),IF(ISERROR(VLOOKUP($A82,'[2]liste reference'!$B$8:$P$904,13,0)),"x",VLOOKUP($A82,'[2]liste reference'!$B$8:$P$904,13,0)),VLOOKUP($A82,'[2]liste reference'!$A$8:$P$904,14,0)))</f>
        <v>x</v>
      </c>
      <c r="I82" s="481" t="str">
        <f aca="false">IF(ISNUMBER(H82),IF(ISERROR(VLOOKUP($A82,'[2]liste reference'!$A$7:$P$904,3,0)),IF(ISERROR(VLOOKUP($A82,'[2]liste reference'!$B$7:$P$904,2,0)),"",VLOOKUP($A82,'[2]liste reference'!$B$7:$P$904,2,0)),VLOOKUP($A82,'[2]liste reference'!$A$7:$P$904,3,0)),"")</f>
        <v/>
      </c>
      <c r="J82" s="481" t="str">
        <f aca="false">IF(ISNUMBER(H82),IF(ISERROR(VLOOKUP($A82,'[2]liste reference'!$A$7:$P$904,4,0)),IF(ISERROR(VLOOKUP($A82,'[2]liste reference'!$B$7:$P$904,3,0)),"",VLOOKUP($A82,'[2]liste reference'!$B$7:$P$904,3,0)),VLOOKUP($A82,'[2]liste reference'!$A$7:$P$904,4,0)),"")</f>
        <v/>
      </c>
      <c r="K82" s="518" t="str">
        <f aca="false">IF(A82="NEWCOD",IF(AB82="","Remplir le champs 'Nouveau taxa' svp.",$AB82),IF(ISTEXT($E82),"DEJA SAISI !",IF(A82="","",IF(ISERROR(VLOOKUP($A82,'[2]liste reference'!$A$7:$D$904,2,0)),IF(ISERROR(VLOOKUP($A82,'[2]liste reference'!$B$7:$D$904,1,0)),"code non répertorié ou synonyme",VLOOKUP($A82,'[2]liste reference'!$B$7:$D$904,1,0)),VLOOKUP(A82,'[2]liste reference'!$A$7:$D$904,2,0)))))</f>
        <v/>
      </c>
      <c r="L82" s="519"/>
      <c r="M82" s="519"/>
      <c r="N82" s="519"/>
      <c r="O82" s="520"/>
      <c r="P82" s="521" t="str">
        <f aca="false">IF($A82="NEWCOD",IF($AC82="","No",$AC82),IF(ISTEXT($E82),"DEJA SAISI !",IF($A82="","",IF(ISERROR(VLOOKUP($A82,'[2]liste reference'!A$1:S$1048576,19,FALSE())),IF(ISERROR(VLOOKUP($A82,'[2]liste reference'!B$1:S$1048576,19,FALSE())),"",VLOOKUP($A82,'[2]liste reference'!B$1:S$1048576,19,FALSE())),VLOOKUP($A82,'[2]liste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IF(A82="new.cod","NEWCOD",IF(AND((Z82=""),ISTEXT(A82)),A82,IF(Z82="","",INDEX('[2]liste reference'!$A$8:$A$904,Z82))))</f>
        <v/>
      </c>
      <c r="Z82" s="280" t="str">
        <f aca="false">IF(ISERROR(MATCH(A82,'[2]liste reference'!$A$8:$A$904,0)),IF(ISERROR(MATCH(A82,'[2]liste reference'!$B$8:$B$904,0)),"",(MATCH(A82,'[2]liste reference'!$B$8:$B$904,0))),(MATCH(A82,'[2]liste reference'!$A$8:$A$904,0)))</f>
        <v/>
      </c>
      <c r="AA82" s="491"/>
      <c r="AB82" s="492"/>
      <c r="AC82" s="492"/>
      <c r="BB82" s="280" t="str">
        <f aca="false">IF(A82="","",1)</f>
        <v/>
      </c>
    </row>
    <row r="83" customFormat="false" ht="15"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le Chapeauroux</v>
      </c>
      <c r="B84" s="529" t="str">
        <f aca="false">C3</f>
        <v>CHAPEAUROUX à PIERREFICHE</v>
      </c>
      <c r="C84" s="530" t="n">
        <f aca="false">A4</f>
        <v>41844</v>
      </c>
      <c r="D84" s="531" t="n">
        <f aca="false">IF(ISERROR(SUM($T$23:$T$82)/SUM($U$23:$U$82)),"",SUM($T$23:$T$82)/SUM($U$23:$U$82))</f>
        <v>11.9555555555556</v>
      </c>
      <c r="E84" s="532" t="n">
        <f aca="false">N13</f>
        <v>27</v>
      </c>
      <c r="F84" s="529" t="n">
        <f aca="false">N14</f>
        <v>23</v>
      </c>
      <c r="G84" s="529" t="n">
        <f aca="false">N15</f>
        <v>11</v>
      </c>
      <c r="H84" s="529" t="n">
        <f aca="false">N16</f>
        <v>10</v>
      </c>
      <c r="I84" s="529" t="n">
        <f aca="false">N17</f>
        <v>2</v>
      </c>
      <c r="J84" s="533" t="n">
        <f aca="false">N8</f>
        <v>11.2608695652174</v>
      </c>
      <c r="K84" s="531" t="n">
        <f aca="false">N9</f>
        <v>3.35205830737328</v>
      </c>
      <c r="L84" s="532" t="n">
        <f aca="false">N10</f>
        <v>4</v>
      </c>
      <c r="M84" s="532" t="n">
        <f aca="false">N11</f>
        <v>16</v>
      </c>
      <c r="N84" s="531" t="n">
        <f aca="false">O8</f>
        <v>1.60869565217391</v>
      </c>
      <c r="O84" s="531" t="n">
        <f aca="false">O9</f>
        <v>0.6419488287058</v>
      </c>
      <c r="P84" s="532" t="n">
        <f aca="false">O10</f>
        <v>1</v>
      </c>
      <c r="Q84" s="532" t="n">
        <f aca="false">O11</f>
        <v>3</v>
      </c>
      <c r="R84" s="532" t="n">
        <f aca="false">F21</f>
        <v>6.49460000528023</v>
      </c>
      <c r="S84" s="532" t="n">
        <f aca="false">K11</f>
        <v>0</v>
      </c>
      <c r="T84" s="532" t="n">
        <f aca="false">K12</f>
        <v>8</v>
      </c>
      <c r="U84" s="532" t="n">
        <f aca="false">K13</f>
        <v>6</v>
      </c>
      <c r="V84" s="534" t="n">
        <f aca="false">K14</f>
        <v>1</v>
      </c>
      <c r="W84" s="535" t="n">
        <f aca="false">K15</f>
        <v>12</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2687</v>
      </c>
      <c r="R86" s="280"/>
      <c r="S86" s="488"/>
      <c r="T86" s="280"/>
      <c r="U86" s="280"/>
      <c r="V86" s="280"/>
    </row>
    <row r="87" customFormat="false" ht="12.75" hidden="true" customHeight="false" outlineLevel="0" collapsed="false">
      <c r="P87" s="280"/>
      <c r="Q87" s="280" t="s">
        <v>2688</v>
      </c>
      <c r="R87" s="280"/>
      <c r="S87" s="488" t="n">
        <f aca="false">VLOOKUP(MAX($S$23:$S$82),($S$23:$U$82),1,0)</f>
        <v>36</v>
      </c>
      <c r="T87" s="280"/>
      <c r="U87" s="280"/>
      <c r="V87" s="280"/>
    </row>
    <row r="88" customFormat="false" ht="12.75" hidden="true" customHeight="false" outlineLevel="0" collapsed="false">
      <c r="P88" s="280"/>
      <c r="Q88" s="280" t="s">
        <v>2689</v>
      </c>
      <c r="R88" s="280"/>
      <c r="S88" s="488" t="n">
        <f aca="false">VLOOKUP((S87),($S$23:$U$82),2,0)</f>
        <v>36</v>
      </c>
      <c r="T88" s="280"/>
      <c r="U88" s="280"/>
      <c r="V88" s="280"/>
    </row>
    <row r="89" customFormat="false" ht="12.75" hidden="true" customHeight="false" outlineLevel="0" collapsed="false">
      <c r="Q89" s="280" t="s">
        <v>2690</v>
      </c>
      <c r="R89" s="280"/>
      <c r="S89" s="488" t="n">
        <f aca="false">VLOOKUP((S87),($S$23:$U$82),3,0)</f>
        <v>3</v>
      </c>
      <c r="T89" s="280"/>
    </row>
    <row r="90" customFormat="false" ht="12.75" hidden="false" customHeight="false" outlineLevel="0" collapsed="false">
      <c r="Q90" s="280" t="s">
        <v>2691</v>
      </c>
      <c r="R90" s="280"/>
      <c r="S90" s="538" t="n">
        <f aca="false">IF(ISERROR(SUM($T$23:$T$82)/SUM($U$23:$U$82)),"",(SUM($T$23:$T$82)-S88)/(SUM($U$23:$U$82)-S89))</f>
        <v>11.952380952381</v>
      </c>
      <c r="T90" s="280"/>
    </row>
    <row r="91" customFormat="false" ht="12.75" hidden="false" customHeight="false" outlineLevel="0" collapsed="false">
      <c r="Q91" s="487" t="s">
        <v>2692</v>
      </c>
      <c r="R91" s="487"/>
      <c r="S91" s="487" t="str">
        <f aca="false">INDEX('[2]liste reference'!$A$8:$A$904,$T$91)</f>
        <v>RANPEE</v>
      </c>
      <c r="T91" s="280" t="n">
        <f aca="false">IF(ISERROR(MATCH($S$93,'[2]liste reference'!$A$8:$A$904,0)),MATCH($S$93,'[2]liste reference'!$B$8:$B$904,0),(MATCH($S$93,'[2]liste reference'!$A$8:$A$904,0)))</f>
        <v>463</v>
      </c>
      <c r="U91" s="527"/>
    </row>
    <row r="92" customFormat="false" ht="12.75" hidden="false" customHeight="false" outlineLevel="0" collapsed="false">
      <c r="Q92" s="280" t="s">
        <v>2693</v>
      </c>
      <c r="R92" s="280"/>
      <c r="S92" s="280" t="n">
        <f aca="false">MATCH(S87,$S$23:$S$82,0)</f>
        <v>27</v>
      </c>
      <c r="T92" s="280"/>
    </row>
    <row r="93" customFormat="false" ht="12.75" hidden="false" customHeight="false" outlineLevel="0" collapsed="false">
      <c r="Q93" s="487" t="s">
        <v>2694</v>
      </c>
      <c r="R93" s="280"/>
      <c r="S93" s="487" t="str">
        <f aca="false">INDEX($A$23:$A$82,$S$92)</f>
        <v>RANPEE</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8">
      <formula>ISTEXT($E23)</formula>
    </cfRule>
  </conditionalFormatting>
  <conditionalFormatting sqref="H23:J82">
    <cfRule type="cellIs" priority="3" operator="equal" aboveAverage="0" equalAverage="0" bottom="0" percent="0" rank="0" text="" dxfId="39">
      <formula>"x"</formula>
    </cfRule>
  </conditionalFormatting>
  <conditionalFormatting sqref="W23:X23">
    <cfRule type="cellIs" priority="4" operator="equal" aboveAverage="0" equalAverage="0" bottom="0" percent="0" rank="0" text="" dxfId="40">
      <formula>"DEJA SAISI !"</formula>
    </cfRule>
    <cfRule type="cellIs" priority="5" operator="equal" aboveAverage="0" equalAverage="0" bottom="0" percent="0" rank="0" text="" dxfId="41">
      <formula>"non répertorié"</formula>
    </cfRule>
    <cfRule type="expression" priority="6" aboveAverage="0" equalAverage="0" bottom="0" percent="0" rank="0" text="" dxfId="42">
      <formula>AND(ISTEXT($G$23),ISBLANK($I$23))</formula>
    </cfRule>
  </conditionalFormatting>
  <conditionalFormatting sqref="L27:O82 O23:O26 K23:K82">
    <cfRule type="cellIs" priority="7" operator="equal" aboveAverage="0" equalAverage="0" bottom="0" percent="0" rank="0" text="" dxfId="43">
      <formula>"code non répertorié ou synonyme"</formula>
    </cfRule>
    <cfRule type="expression" priority="8" aboveAverage="0" equalAverage="0" bottom="0" percent="0" rank="0" text="" dxfId="44">
      <formula>AND($I27="",$J27="")</formula>
    </cfRule>
    <cfRule type="cellIs" priority="9" operator="equal" aboveAverage="0" equalAverage="0" bottom="0" percent="0" rank="0" text="" dxfId="45">
      <formula>"DEJA SAISI !"</formula>
    </cfRule>
  </conditionalFormatting>
  <conditionalFormatting sqref="A2">
    <cfRule type="cellIs" priority="10" operator="between" aboveAverage="0" equalAverage="0" bottom="0" percent="0" rank="0" text="" dxfId="46">
      <formula>"(organisme)"</formula>
      <formula>"(organisme)"</formula>
    </cfRule>
    <cfRule type="cellIs" priority="11" operator="notBetween" aboveAverage="0" equalAverage="0" bottom="0" percent="0" rank="0" text="" dxfId="47">
      <formula>"(organisme)"</formula>
      <formula>"(organisme)"</formula>
    </cfRule>
  </conditionalFormatting>
  <conditionalFormatting sqref="A3">
    <cfRule type="cellIs" priority="12" operator="between" aboveAverage="0" equalAverage="0" bottom="0" percent="0" rank="0" text="" dxfId="48">
      <formula>"(cours d'eau)"</formula>
      <formula>"(cours d'eau)"</formula>
    </cfRule>
    <cfRule type="cellIs" priority="13" operator="notBetween" aboveAverage="0" equalAverage="0" bottom="0" percent="0" rank="0" text="" dxfId="49">
      <formula>"(cours d'eau)"</formula>
      <formula>"(cours d'eau)"</formula>
    </cfRule>
  </conditionalFormatting>
  <conditionalFormatting sqref="A4">
    <cfRule type="cellIs" priority="14" operator="between" aboveAverage="0" equalAverage="0" bottom="0" percent="0" rank="0" text="" dxfId="50">
      <formula>"(Date)"</formula>
      <formula>"(Date)"</formula>
    </cfRule>
    <cfRule type="cellIs" priority="15" operator="notBetween" aboveAverage="0" equalAverage="0" bottom="0" percent="0" rank="0" text="" dxfId="51">
      <formula>"(Date)"</formula>
      <formula>"(Date)"</formula>
    </cfRule>
  </conditionalFormatting>
  <conditionalFormatting sqref="C2">
    <cfRule type="cellIs" priority="16" operator="between" aboveAverage="0" equalAverage="0" bottom="0" percent="0" rank="0" text="" dxfId="52">
      <formula>"(Opérateurs)"</formula>
      <formula>"(Opérateurs)"</formula>
    </cfRule>
    <cfRule type="cellIs" priority="17" operator="notBetween" aboveAverage="0" equalAverage="0" bottom="0" percent="0" rank="0" text="" dxfId="53">
      <formula>"(Opérateurs)"</formula>
      <formula>"(Opérateurs)"</formula>
    </cfRule>
  </conditionalFormatting>
  <conditionalFormatting sqref="C3">
    <cfRule type="cellIs" priority="18" operator="between" aboveAverage="0" equalAverage="0" bottom="0" percent="0" rank="0" text="" dxfId="54">
      <formula>"(Nom de la station)"</formula>
      <formula>"(Nom de la station)"</formula>
    </cfRule>
    <cfRule type="cellIs" priority="19" operator="notBetween" aboveAverage="0" equalAverage="0" bottom="0" percent="0" rank="0" text="" dxfId="55">
      <formula>"(Nom de la station)"</formula>
      <formula>"(Nom de la station)"</formula>
    </cfRule>
  </conditionalFormatting>
  <conditionalFormatting sqref="K3">
    <cfRule type="cellIs" priority="20" operator="between" aboveAverage="0" equalAverage="0" bottom="0" percent="0" rank="0" text="" dxfId="56">
      <formula>"(Code station)"</formula>
      <formula>"(Code station)"</formula>
    </cfRule>
    <cfRule type="cellIs" priority="21" operator="notBetween" aboveAverage="0" equalAverage="0" bottom="0" percent="0" rank="0" text="" dxfId="57">
      <formula>"(Code station)"</formula>
      <formula>"(Code station)"</formula>
    </cfRule>
  </conditionalFormatting>
  <conditionalFormatting sqref="M3">
    <cfRule type="cellIs" priority="22" operator="between" aboveAverage="0" equalAverage="0" bottom="0" percent="0" rank="0" text="" dxfId="58">
      <formula>"(Dossier, type réseau)"</formula>
      <formula>"(Dossier, type réseau)"</formula>
    </cfRule>
    <cfRule type="cellIs" priority="23" operator="notBetween" aboveAverage="0" equalAverage="0" bottom="0" percent="0" rank="0" text="" dxfId="59">
      <formula>"(Dossier, type réseau)"</formula>
      <formula>"(Dossier, type réseau)"</formula>
    </cfRule>
  </conditionalFormatting>
  <conditionalFormatting sqref="K23:K82">
    <cfRule type="cellIs" priority="24" operator="equal" aboveAverage="0" equalAverage="0" bottom="0" percent="0" rank="0" text="" dxfId="60">
      <formula>"Remplir le champs 'Nouveau taxa' svp."</formula>
    </cfRule>
  </conditionalFormatting>
  <conditionalFormatting sqref="P23:P82">
    <cfRule type="cellIs" priority="25" operator="equal" aboveAverage="0" equalAverage="0" bottom="0" percent="0" rank="0" text="" dxfId="61">
      <formula>"code non répertorié ou synonyme"</formula>
    </cfRule>
    <cfRule type="expression" priority="26" aboveAverage="0" equalAverage="0" bottom="0" percent="0" rank="0" text="" dxfId="62">
      <formula>AND($I23="",$J23="")</formula>
    </cfRule>
    <cfRule type="cellIs" priority="27" operator="equal" aboveAverage="0" equalAverage="0" bottom="0" percent="0" rank="0" text="" dxfId="63">
      <formula>"DEJA SAISI !"</formula>
    </cfRule>
  </conditionalFormatting>
  <dataValidations count="5">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true" showOutlineSymbols="true" defaultGridColor="true" view="normal" topLeftCell="A1" colorId="64" zoomScale="90" zoomScaleNormal="90" zoomScalePageLayoutView="100" workbookViewId="0">
      <selection pane="topLeft" activeCell="A21" activeCellId="0" sqref="A21"/>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2610</v>
      </c>
      <c r="B2" s="284"/>
      <c r="C2" s="285" t="s">
        <v>2703</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2704</v>
      </c>
      <c r="B3" s="284"/>
      <c r="C3" s="283" t="s">
        <v>2705</v>
      </c>
      <c r="D3" s="294"/>
      <c r="E3" s="294"/>
      <c r="F3" s="295"/>
      <c r="G3" s="295"/>
      <c r="H3" s="296"/>
      <c r="I3" s="297"/>
      <c r="J3" s="296"/>
      <c r="K3" s="298" t="s">
        <v>2706</v>
      </c>
      <c r="L3" s="299"/>
      <c r="M3" s="300" t="s">
        <v>2616</v>
      </c>
      <c r="N3" s="301"/>
      <c r="O3" s="301"/>
      <c r="P3" s="302"/>
      <c r="Q3" s="280"/>
      <c r="R3" s="280"/>
      <c r="S3" s="280"/>
      <c r="T3" s="280"/>
      <c r="U3" s="280"/>
      <c r="V3" s="280"/>
      <c r="W3" s="292"/>
      <c r="X3" s="293"/>
    </row>
    <row r="4" customFormat="false" ht="13.5" hidden="false" customHeight="false" outlineLevel="0" collapsed="false">
      <c r="A4" s="303" t="n">
        <v>41900</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13.0243902439024</v>
      </c>
      <c r="M5" s="323"/>
      <c r="N5" s="324" t="s">
        <v>916</v>
      </c>
      <c r="O5" s="325" t="n">
        <v>12.5142857142857</v>
      </c>
      <c r="P5" s="326"/>
      <c r="Q5" s="280"/>
      <c r="R5" s="280"/>
      <c r="S5" s="280"/>
      <c r="T5" s="280"/>
      <c r="U5" s="280"/>
      <c r="V5" s="280"/>
      <c r="W5" s="292"/>
      <c r="X5" s="312"/>
    </row>
    <row r="6" customFormat="false" ht="13.5" hidden="false" customHeight="false" outlineLevel="0" collapsed="false">
      <c r="A6" s="313" t="s">
        <v>2623</v>
      </c>
      <c r="B6" s="327" t="s">
        <v>2707</v>
      </c>
      <c r="C6" s="327" t="s">
        <v>2708</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2.75" hidden="false" customHeight="false" outlineLevel="0" collapsed="false">
      <c r="A7" s="335" t="s">
        <v>2629</v>
      </c>
      <c r="B7" s="336" t="n">
        <v>95</v>
      </c>
      <c r="C7" s="337" t="n">
        <v>5</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12.2222222222222</v>
      </c>
      <c r="O8" s="354" t="n">
        <f aca="false">IF(ISERROR(AVERAGE(J23:J82)),"      -",AVERAGE(J23:J82))</f>
        <v>1.77777777777778</v>
      </c>
      <c r="P8" s="355"/>
      <c r="Q8" s="280"/>
      <c r="R8" s="280"/>
      <c r="S8" s="280"/>
      <c r="T8" s="280"/>
      <c r="U8" s="280"/>
      <c r="V8" s="280"/>
      <c r="W8" s="292"/>
      <c r="X8" s="293"/>
    </row>
    <row r="9" customFormat="false" ht="13.5" hidden="false" customHeight="false" outlineLevel="0" collapsed="false">
      <c r="A9" s="313" t="s">
        <v>2635</v>
      </c>
      <c r="B9" s="356" t="n">
        <v>0.5</v>
      </c>
      <c r="C9" s="357" t="n">
        <v>20</v>
      </c>
      <c r="D9" s="358"/>
      <c r="E9" s="358"/>
      <c r="F9" s="359" t="n">
        <f aca="false">($B9*$B$7+$C9*$C$7)/100</f>
        <v>1.475</v>
      </c>
      <c r="G9" s="360"/>
      <c r="H9" s="361"/>
      <c r="I9" s="362"/>
      <c r="J9" s="363"/>
      <c r="K9" s="343"/>
      <c r="L9" s="364"/>
      <c r="M9" s="353" t="s">
        <v>2636</v>
      </c>
      <c r="N9" s="354" t="n">
        <f aca="false">IF(ISERROR(STDEVP(I23:I82)),"     -",STDEVP(I23:I82))</f>
        <v>2.8393182975957</v>
      </c>
      <c r="O9" s="354" t="n">
        <f aca="false">IF(ISERROR(STDEVP(J23:J82)),"      -",STDEVP(J23:J82))</f>
        <v>0.785674201318386</v>
      </c>
      <c r="P9" s="355"/>
      <c r="Q9" s="280"/>
      <c r="R9" s="280"/>
      <c r="S9" s="280"/>
      <c r="T9" s="280"/>
      <c r="U9" s="280"/>
      <c r="V9" s="280"/>
      <c r="W9" s="365"/>
      <c r="X9" s="366"/>
    </row>
    <row r="10" customFormat="false" ht="13.5" hidden="false" customHeight="false" outlineLevel="0" collapsed="false">
      <c r="A10" s="367" t="s">
        <v>2637</v>
      </c>
      <c r="B10" s="368"/>
      <c r="C10" s="369"/>
      <c r="D10" s="370"/>
      <c r="E10" s="370"/>
      <c r="F10" s="359"/>
      <c r="G10" s="360"/>
      <c r="H10" s="371"/>
      <c r="I10" s="372"/>
      <c r="J10" s="373" t="s">
        <v>2638</v>
      </c>
      <c r="K10" s="373"/>
      <c r="L10" s="374"/>
      <c r="M10" s="375" t="s">
        <v>2639</v>
      </c>
      <c r="N10" s="376" t="n">
        <f aca="false">MIN(I23:I82)</f>
        <v>8</v>
      </c>
      <c r="O10" s="376" t="n">
        <f aca="false">MIN(J23:J82)</f>
        <v>1</v>
      </c>
      <c r="P10" s="377"/>
      <c r="Q10" s="280"/>
      <c r="R10" s="280"/>
      <c r="S10" s="280"/>
      <c r="T10" s="280"/>
      <c r="U10" s="280"/>
      <c r="V10" s="280"/>
    </row>
    <row r="11" customFormat="false" ht="12.75" hidden="false" customHeight="false" outlineLevel="0" collapsed="false">
      <c r="A11" s="378" t="s">
        <v>2640</v>
      </c>
      <c r="B11" s="379"/>
      <c r="C11" s="380"/>
      <c r="D11" s="381"/>
      <c r="E11" s="381"/>
      <c r="F11" s="382" t="n">
        <f aca="false">($B11*$B$7+$C11*$C$7)/100</f>
        <v>0</v>
      </c>
      <c r="G11" s="383"/>
      <c r="H11" s="338"/>
      <c r="I11" s="384" t="s">
        <v>2641</v>
      </c>
      <c r="J11" s="384"/>
      <c r="K11" s="385" t="n">
        <f aca="false">COUNTIF($G$23:$G$82,"=HET")</f>
        <v>0</v>
      </c>
      <c r="L11" s="386"/>
      <c r="M11" s="375" t="s">
        <v>2642</v>
      </c>
      <c r="N11" s="376" t="n">
        <f aca="false">MAX(I23:I82)</f>
        <v>19</v>
      </c>
      <c r="O11" s="376" t="n">
        <f aca="false">MAX(J23:J82)</f>
        <v>3</v>
      </c>
      <c r="P11" s="377"/>
      <c r="Q11" s="280"/>
      <c r="R11" s="280"/>
      <c r="S11" s="280"/>
      <c r="T11" s="280"/>
      <c r="U11" s="280"/>
      <c r="V11" s="280"/>
    </row>
    <row r="12" customFormat="false" ht="12.75" hidden="false" customHeight="false" outlineLevel="0" collapsed="false">
      <c r="A12" s="387" t="s">
        <v>2643</v>
      </c>
      <c r="B12" s="388"/>
      <c r="C12" s="389"/>
      <c r="D12" s="381"/>
      <c r="E12" s="381"/>
      <c r="F12" s="382" t="n">
        <f aca="false">($B12*$B$7+$C12*$C$7)/100</f>
        <v>0</v>
      </c>
      <c r="G12" s="390"/>
      <c r="H12" s="338"/>
      <c r="I12" s="391" t="s">
        <v>2644</v>
      </c>
      <c r="J12" s="391"/>
      <c r="K12" s="385" t="n">
        <f aca="false">COUNTIF($G$23:$G$82,"=ALG")</f>
        <v>4</v>
      </c>
      <c r="L12" s="392"/>
      <c r="M12" s="393"/>
      <c r="N12" s="394" t="s">
        <v>2638</v>
      </c>
      <c r="O12" s="395"/>
      <c r="P12" s="396"/>
      <c r="Q12" s="280"/>
      <c r="R12" s="280"/>
      <c r="S12" s="280"/>
      <c r="T12" s="280"/>
      <c r="U12" s="280"/>
      <c r="V12" s="280"/>
    </row>
    <row r="13" customFormat="false" ht="12.75" hidden="false" customHeight="false" outlineLevel="0" collapsed="false">
      <c r="A13" s="387" t="s">
        <v>2645</v>
      </c>
      <c r="B13" s="388"/>
      <c r="C13" s="389"/>
      <c r="D13" s="381"/>
      <c r="E13" s="381"/>
      <c r="F13" s="382" t="n">
        <f aca="false">($B13*$B$7+$C13*$C$7)/100</f>
        <v>0</v>
      </c>
      <c r="G13" s="390"/>
      <c r="H13" s="338"/>
      <c r="I13" s="391" t="s">
        <v>2646</v>
      </c>
      <c r="J13" s="391"/>
      <c r="K13" s="385" t="n">
        <f aca="false">COUNTIF($G$23:$G$82,"=BRm")+COUNTIF($G$23:$G$82,"=BRh")</f>
        <v>10</v>
      </c>
      <c r="L13" s="386"/>
      <c r="M13" s="397" t="s">
        <v>2647</v>
      </c>
      <c r="N13" s="398" t="n">
        <f aca="false">COUNTIF(F23:F82,"&gt;0")</f>
        <v>24</v>
      </c>
      <c r="O13" s="399"/>
      <c r="P13" s="400"/>
      <c r="Q13" s="280"/>
      <c r="R13" s="280"/>
      <c r="S13" s="280"/>
      <c r="T13" s="280"/>
      <c r="U13" s="280"/>
      <c r="V13" s="280"/>
    </row>
    <row r="14" customFormat="false" ht="12.75" hidden="false" customHeight="false" outlineLevel="0" collapsed="false">
      <c r="A14" s="387" t="s">
        <v>2648</v>
      </c>
      <c r="B14" s="388"/>
      <c r="C14" s="389"/>
      <c r="D14" s="381"/>
      <c r="E14" s="381"/>
      <c r="F14" s="382" t="n">
        <f aca="false">($B14*$B$7+$C14*$C$7)/100</f>
        <v>0</v>
      </c>
      <c r="G14" s="390"/>
      <c r="H14" s="338"/>
      <c r="I14" s="391" t="s">
        <v>2649</v>
      </c>
      <c r="J14" s="391"/>
      <c r="K14" s="385" t="n">
        <f aca="false">COUNTIF($G$23:$G$82,"=PTE")+COUNTIF($G$23:$G$82,"=LIC")</f>
        <v>1</v>
      </c>
      <c r="L14" s="386"/>
      <c r="M14" s="401" t="s">
        <v>2650</v>
      </c>
      <c r="N14" s="402" t="n">
        <f aca="false">COUNTIF($I$23:$I$82,"&gt;-1")</f>
        <v>18</v>
      </c>
      <c r="O14" s="403"/>
      <c r="P14" s="400"/>
      <c r="Q14" s="280"/>
      <c r="R14" s="280"/>
      <c r="S14" s="280"/>
      <c r="T14" s="280"/>
      <c r="U14" s="280"/>
      <c r="V14" s="280"/>
    </row>
    <row r="15" customFormat="false" ht="12.75" hidden="false" customHeight="false" outlineLevel="0" collapsed="false">
      <c r="A15" s="404" t="s">
        <v>2651</v>
      </c>
      <c r="B15" s="405"/>
      <c r="C15" s="406"/>
      <c r="D15" s="381"/>
      <c r="E15" s="381"/>
      <c r="F15" s="382" t="n">
        <f aca="false">($B15*$B$7+$C15*$C$7)/100</f>
        <v>0</v>
      </c>
      <c r="G15" s="390"/>
      <c r="H15" s="338"/>
      <c r="I15" s="391" t="s">
        <v>2652</v>
      </c>
      <c r="J15" s="391"/>
      <c r="K15" s="385" t="n">
        <f aca="false">(COUNTIF($G$23:$G$82,"=PHy"))+(COUNTIF($G$23:$G$82,"=PHe"))+(COUNTIF($G$23:$G$82,"=PHg"))+(COUNTIF($G$23:$G$82,"=PHx"))</f>
        <v>8</v>
      </c>
      <c r="L15" s="386"/>
      <c r="M15" s="407" t="s">
        <v>2653</v>
      </c>
      <c r="N15" s="408" t="n">
        <f aca="false">COUNTIF(J23:J82,"=1")</f>
        <v>8</v>
      </c>
      <c r="O15" s="409"/>
      <c r="P15" s="400"/>
      <c r="Q15" s="280"/>
      <c r="R15" s="280"/>
      <c r="S15" s="280"/>
      <c r="T15" s="280"/>
      <c r="U15" s="280"/>
      <c r="V15" s="280"/>
    </row>
    <row r="16" customFormat="false" ht="12.75" hidden="false" customHeight="false" outlineLevel="0" collapsed="false">
      <c r="A16" s="378" t="s">
        <v>2654</v>
      </c>
      <c r="B16" s="379"/>
      <c r="C16" s="380"/>
      <c r="D16" s="410"/>
      <c r="E16" s="410"/>
      <c r="F16" s="411"/>
      <c r="G16" s="411" t="n">
        <f aca="false">($B16*$B$7+$C16*$C$7)/100</f>
        <v>0</v>
      </c>
      <c r="H16" s="338"/>
      <c r="I16" s="391"/>
      <c r="J16" s="412"/>
      <c r="K16" s="412"/>
      <c r="L16" s="386"/>
      <c r="M16" s="407" t="s">
        <v>2655</v>
      </c>
      <c r="N16" s="408" t="n">
        <f aca="false">COUNTIF(J23:J82,"=2")</f>
        <v>6</v>
      </c>
      <c r="O16" s="409"/>
      <c r="P16" s="400"/>
      <c r="Q16" s="280"/>
      <c r="R16" s="280"/>
      <c r="S16" s="280"/>
      <c r="T16" s="280"/>
      <c r="U16" s="280"/>
      <c r="V16" s="280"/>
    </row>
    <row r="17" customFormat="false" ht="12.75" hidden="false" customHeight="false" outlineLevel="0" collapsed="false">
      <c r="A17" s="387" t="s">
        <v>2656</v>
      </c>
      <c r="B17" s="388"/>
      <c r="C17" s="389"/>
      <c r="D17" s="381"/>
      <c r="E17" s="381"/>
      <c r="F17" s="413"/>
      <c r="G17" s="382" t="n">
        <f aca="false">($B17*$B$7+$C17*$C$7)/100</f>
        <v>0</v>
      </c>
      <c r="H17" s="338"/>
      <c r="I17" s="391"/>
      <c r="J17" s="391"/>
      <c r="K17" s="412"/>
      <c r="L17" s="386"/>
      <c r="M17" s="407" t="s">
        <v>2657</v>
      </c>
      <c r="N17" s="408" t="n">
        <f aca="false">COUNTIF(J23:J82,"=3")</f>
        <v>4</v>
      </c>
      <c r="O17" s="409"/>
      <c r="P17" s="400"/>
      <c r="Q17" s="280"/>
      <c r="R17" s="280"/>
      <c r="S17" s="280"/>
      <c r="T17" s="280"/>
      <c r="U17" s="280"/>
      <c r="V17" s="280"/>
    </row>
    <row r="18" customFormat="false" ht="12.75" hidden="false" customHeight="false" outlineLevel="0" collapsed="false">
      <c r="A18" s="414" t="s">
        <v>2658</v>
      </c>
      <c r="B18" s="415"/>
      <c r="C18" s="416"/>
      <c r="D18" s="381"/>
      <c r="E18" s="417" t="s">
        <v>2659</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2660</v>
      </c>
      <c r="B20" s="435" t="n">
        <f aca="false">SUM(B23:B82)</f>
        <v>0.359999999403954</v>
      </c>
      <c r="C20" s="436" t="n">
        <f aca="false">SUM(C23:C82)</f>
        <v>19.7537500131875</v>
      </c>
      <c r="D20" s="437"/>
      <c r="E20" s="438" t="s">
        <v>2659</v>
      </c>
      <c r="F20" s="439" t="n">
        <f aca="false">($B20*$B$7+$C20*$C$7)/100</f>
        <v>1.32968750009313</v>
      </c>
      <c r="G20" s="440"/>
      <c r="H20" s="441"/>
      <c r="I20" s="442"/>
      <c r="J20" s="442"/>
      <c r="K20" s="443"/>
      <c r="L20" s="317"/>
      <c r="M20" s="444"/>
      <c r="N20" s="444"/>
      <c r="O20" s="445"/>
      <c r="P20" s="446"/>
      <c r="Q20" s="447" t="s">
        <v>2661</v>
      </c>
      <c r="R20" s="280"/>
      <c r="S20" s="280"/>
      <c r="T20" s="280"/>
      <c r="U20" s="280"/>
      <c r="V20" s="280"/>
      <c r="W20" s="420" t="s">
        <v>2662</v>
      </c>
    </row>
    <row r="21" customFormat="false" ht="12.75" hidden="false" customHeight="false" outlineLevel="0" collapsed="false">
      <c r="A21" s="448" t="s">
        <v>2663</v>
      </c>
      <c r="B21" s="449" t="n">
        <f aca="false">B20*B7/100</f>
        <v>0.341999999433756</v>
      </c>
      <c r="C21" s="449" t="n">
        <f aca="false">C20*C7/100</f>
        <v>0.987687500659376</v>
      </c>
      <c r="D21" s="381" t="str">
        <f aca="false">IF(F21=0,"",IF((ABS(F21-F19))&gt;(0.2*F21),CONCATENATE(" rec. par taxa (",F21," %) supérieur à 20 % !"),""))</f>
        <v> rec. par taxa (1,32968750009313 %) supérieur à 20 % !</v>
      </c>
      <c r="E21" s="450" t="str">
        <f aca="false">IF(F21=0,"",IF((ABS(F21-F19))&gt;(0.2*F21),CONCATENATE("ATTENTION : écart entre rec. par grp (",F19," %) ","et",""),""))</f>
        <v>ATTENTION : écart entre rec. par grp (0 %) et</v>
      </c>
      <c r="F21" s="451" t="n">
        <f aca="false">B21+C21</f>
        <v>1.32968750009313</v>
      </c>
      <c r="G21" s="452"/>
      <c r="H21" s="381"/>
      <c r="I21" s="453"/>
      <c r="J21" s="453"/>
      <c r="K21" s="454"/>
      <c r="L21" s="454"/>
      <c r="M21" s="455"/>
      <c r="N21" s="455"/>
      <c r="O21" s="456"/>
      <c r="P21" s="457"/>
      <c r="Q21" s="458" t="s">
        <v>2664</v>
      </c>
      <c r="R21" s="280"/>
      <c r="S21" s="280"/>
      <c r="T21" s="280"/>
      <c r="U21" s="280"/>
      <c r="V21" s="280"/>
      <c r="W21" s="420" t="s">
        <v>2709</v>
      </c>
    </row>
    <row r="22" customFormat="false" ht="12.75" hidden="false" customHeight="false" outlineLevel="0" collapsed="false">
      <c r="A22" s="459" t="s">
        <v>2666</v>
      </c>
      <c r="B22" s="460" t="s">
        <v>2667</v>
      </c>
      <c r="C22" s="461" t="s">
        <v>2667</v>
      </c>
      <c r="D22" s="410"/>
      <c r="E22" s="410"/>
      <c r="F22" s="462" t="s">
        <v>2668</v>
      </c>
      <c r="G22" s="463" t="s">
        <v>37</v>
      </c>
      <c r="H22" s="410"/>
      <c r="I22" s="464" t="s">
        <v>2669</v>
      </c>
      <c r="J22" s="464" t="s">
        <v>2670</v>
      </c>
      <c r="K22" s="465" t="s">
        <v>2671</v>
      </c>
      <c r="L22" s="465"/>
      <c r="M22" s="465"/>
      <c r="N22" s="465"/>
      <c r="O22" s="465"/>
      <c r="P22" s="466" t="s">
        <v>2672</v>
      </c>
      <c r="Q22" s="467" t="s">
        <v>2673</v>
      </c>
      <c r="R22" s="468" t="s">
        <v>2674</v>
      </c>
      <c r="S22" s="469" t="s">
        <v>2675</v>
      </c>
      <c r="T22" s="470" t="s">
        <v>2676</v>
      </c>
      <c r="U22" s="471" t="s">
        <v>2677</v>
      </c>
      <c r="V22" s="469" t="s">
        <v>2678</v>
      </c>
      <c r="Y22" s="280" t="s">
        <v>2679</v>
      </c>
      <c r="Z22" s="280" t="s">
        <v>2680</v>
      </c>
      <c r="AA22" s="472" t="s">
        <v>2681</v>
      </c>
      <c r="AB22" s="472" t="s">
        <v>2682</v>
      </c>
      <c r="AC22" s="473" t="s">
        <v>2683</v>
      </c>
    </row>
    <row r="23" customFormat="false" ht="12.75" hidden="false" customHeight="false" outlineLevel="0" collapsed="false">
      <c r="A23" s="474" t="s">
        <v>160</v>
      </c>
      <c r="B23" s="475" t="n">
        <v>0</v>
      </c>
      <c r="C23" s="476" t="n">
        <v>0.100000001490116</v>
      </c>
      <c r="D23" s="477" t="str">
        <f aca="false">IF(ISERROR(VLOOKUP($A23,'[3]liste reference'!$A$7:$D$904,2,0)),IF(ISERROR(VLOOKUP($A23,'[3]liste reference'!$B$7:$D$904,1,0)),"",VLOOKUP($A23,'[3]liste reference'!$B$7:$D$904,1,0)),VLOOKUP($A23,'[3]liste reference'!$A$7:$D$904,2,0))</f>
        <v>Melosira sp.</v>
      </c>
      <c r="E23" s="477" t="e">
        <f aca="false">IF(D23="",0,VLOOKUP(D23,D$22:D22,1,0))</f>
        <v>#N/A</v>
      </c>
      <c r="F23" s="478" t="n">
        <f aca="false">($B23*$B$7+$C23*$C$7)/100</f>
        <v>0.00500000007450581</v>
      </c>
      <c r="G23" s="479" t="str">
        <f aca="false">IF(A23="","",IF(ISERROR(VLOOKUP($A23,'[3]liste reference'!$A$7:$P$904,13,0)),IF(ISERROR(VLOOKUP($A23,'[3]liste reference'!$B$7:$P$904,12,0)),"    -",VLOOKUP($A23,'[3]liste reference'!$B$7:$P$904,12,0)),VLOOKUP($A23,'[3]liste reference'!$A$7:$P$904,13,0)))</f>
        <v>ALG</v>
      </c>
      <c r="H23" s="480" t="n">
        <f aca="false">IF(A23="","x",IF(ISERROR(VLOOKUP($A23,'[3]liste reference'!$A$8:$P$904,14,0)),IF(ISERROR(VLOOKUP($A23,'[3]liste reference'!$B$8:$P$904,13,0)),"x",VLOOKUP($A23,'[3]liste reference'!$B$8:$P$904,13,0)),VLOOKUP($A23,'[3]liste reference'!$A$8:$P$904,14,0)))</f>
        <v>2</v>
      </c>
      <c r="I23" s="481" t="n">
        <f aca="false">IF(ISNUMBER(H23),IF(ISERROR(VLOOKUP($A23,'[3]liste reference'!$A$7:$P$904,3,0)),IF(ISERROR(VLOOKUP($A23,'[3]liste reference'!$B$7:$P$904,2,0)),"",VLOOKUP($A23,'[3]liste reference'!$B$7:$P$904,2,0)),VLOOKUP($A23,'[3]liste reference'!$A$7:$P$904,3,0)),"")</f>
        <v>10</v>
      </c>
      <c r="J23" s="481" t="n">
        <f aca="false">IF(ISNUMBER(H23),IF(ISERROR(VLOOKUP($A23,'[3]liste reference'!$A$7:$P$904,4,0)),IF(ISERROR(VLOOKUP($A23,'[3]liste reference'!$B$7:$P$904,3,0)),"",VLOOKUP($A23,'[3]liste reference'!$B$7:$P$904,3,0)),VLOOKUP($A23,'[3]liste reference'!$A$7:$P$904,4,0)),"")</f>
        <v>1</v>
      </c>
      <c r="K23" s="482" t="str">
        <f aca="false">IF(A23="NEWCOD",IF(AB23="","Remplir le champs 'Nouveau taxa' svp.",$AB23),IF(ISTEXT($E23),"DEJA SAISI !",IF(A23="","",IF(ISERROR(VLOOKUP($A23,'[3]liste reference'!$A$7:$D$904,2,0)),IF(ISERROR(VLOOKUP($A23,'[3]liste reference'!$B$7:$D$904,1,0)),"code non répertorié ou synonyme",VLOOKUP($A23,'[3]liste reference'!$B$7:$D$904,1,0)),VLOOKUP(A23,'[3]liste reference'!$A$7:$D$904,2,0)))))</f>
        <v>Melosira sp.</v>
      </c>
      <c r="L23" s="483"/>
      <c r="M23" s="483"/>
      <c r="N23" s="483"/>
      <c r="O23" s="484"/>
      <c r="P23" s="485" t="n">
        <f aca="false">IF($A23="NEWCOD",IF($AC23="","No",$AC23),IF(ISTEXT($E23),"DEJA SAISI !",IF($A23="","",IF(ISERROR(VLOOKUP($A23,'[3]liste reference'!A$1:S$1048576,19,FALSE())),IF(ISERROR(VLOOKUP($A23,'[3]liste reference'!B$1:S$1048576,19,FALSE())),"",VLOOKUP($A23,'[3]liste reference'!B$1:S$1048576,19,FALSE())),VLOOKUP($A23,'[3]liste reference'!A$1:S$1048576,19,FALSE())))))</f>
        <v>8714</v>
      </c>
      <c r="Q23" s="486" t="n">
        <f aca="false">IF(ISTEXT(H23),"",(B23*$B$7/100)+(C23*$C$7/100))</f>
        <v>0.00500000007450581</v>
      </c>
      <c r="R23" s="487" t="n">
        <f aca="false">IF(OR(ISTEXT(H23),Q23=0),"",IF(Q23&lt;0.1,1,IF(Q23&lt;1,2,IF(Q23&lt;10,3,IF(Q23&lt;50,4,IF(Q23&gt;=50,5,""))))))</f>
        <v>1</v>
      </c>
      <c r="S23" s="487" t="n">
        <f aca="false">IF(ISERROR(R23*I23),0,R23*I23)</f>
        <v>10</v>
      </c>
      <c r="T23" s="487" t="n">
        <f aca="false">IF(ISERROR(R23*I23*J23),0,R23*I23*J23)</f>
        <v>10</v>
      </c>
      <c r="U23" s="487" t="n">
        <f aca="false">IF(ISERROR(R23*J23),0,R23*J23)</f>
        <v>1</v>
      </c>
      <c r="V23" s="488" t="str">
        <f aca="false">IF(AND(A23="",F23=0),"",IF(F23=0,"Il manque le(s) % de rec. !",""))</f>
        <v/>
      </c>
      <c r="W23" s="489"/>
      <c r="Y23" s="490" t="str">
        <f aca="false">IF(A23="new.cod","NEWCOD",IF(AND((Z23=""),ISTEXT(A23)),A23,IF(Z23="","",INDEX('[3]liste reference'!$A$8:$A$904,Z23))))</f>
        <v>MELSPX</v>
      </c>
      <c r="Z23" s="280" t="n">
        <f aca="false">IF(ISERROR(MATCH(A23,'[3]liste reference'!$A$8:$A$904,0)),IF(ISERROR(MATCH(A23,'[3]liste reference'!$B$8:$B$904,0)),"",(MATCH(A23,'[3]liste reference'!$B$8:$B$904,0))),(MATCH(A23,'[3]liste reference'!$A$8:$A$904,0)))</f>
        <v>36</v>
      </c>
      <c r="AA23" s="491"/>
      <c r="AB23" s="492"/>
      <c r="AC23" s="492"/>
      <c r="BB23" s="280" t="n">
        <f aca="false">IF(A23="","",1)</f>
        <v>1</v>
      </c>
    </row>
    <row r="24" customFormat="false" ht="12.75" hidden="false" customHeight="false" outlineLevel="0" collapsed="false">
      <c r="A24" s="493" t="s">
        <v>2000</v>
      </c>
      <c r="B24" s="494" t="n">
        <v>0</v>
      </c>
      <c r="C24" s="495" t="n">
        <v>12</v>
      </c>
      <c r="D24" s="477" t="str">
        <f aca="false">IF(ISERROR(VLOOKUP($A24,'[3]liste reference'!$A$7:$D$904,2,0)),IF(ISERROR(VLOOKUP($A24,'[3]liste reference'!$B$7:$D$904,1,0)),"",VLOOKUP($A24,'[3]liste reference'!$B$7:$D$904,1,0)),VLOOKUP($A24,'[3]liste reference'!$A$7:$D$904,2,0))</f>
        <v>Phalaris arundinacea</v>
      </c>
      <c r="E24" s="496" t="e">
        <f aca="false">IF(D24="",0,VLOOKUP(D24,D$22:D23,1,0))</f>
        <v>#N/A</v>
      </c>
      <c r="F24" s="497" t="n">
        <f aca="false">($B24*$B$7+$C24*$C$7)/100</f>
        <v>0.6</v>
      </c>
      <c r="G24" s="479" t="str">
        <f aca="false">IF(A24="","",IF(ISERROR(VLOOKUP($A24,'[3]liste reference'!$A$7:$P$904,13,0)),IF(ISERROR(VLOOKUP($A24,'[3]liste reference'!$B$7:$P$904,12,0)),"    -",VLOOKUP($A24,'[3]liste reference'!$B$7:$P$904,12,0)),VLOOKUP($A24,'[3]liste reference'!$A$7:$P$904,13,0)))</f>
        <v>PHe</v>
      </c>
      <c r="H24" s="480" t="n">
        <f aca="false">IF(A24="","x",IF(ISERROR(VLOOKUP($A24,'[3]liste reference'!$A$8:$P$904,14,0)),IF(ISERROR(VLOOKUP($A24,'[3]liste reference'!$B$8:$P$904,13,0)),"x",VLOOKUP($A24,'[3]liste reference'!$B$8:$P$904,13,0)),VLOOKUP($A24,'[3]liste reference'!$A$8:$P$904,14,0)))</f>
        <v>8</v>
      </c>
      <c r="I24" s="481" t="n">
        <f aca="false">IF(ISNUMBER(H24),IF(ISERROR(VLOOKUP($A24,'[3]liste reference'!$A$7:$P$904,3,0)),IF(ISERROR(VLOOKUP($A24,'[3]liste reference'!$B$7:$P$904,2,0)),"",VLOOKUP($A24,'[3]liste reference'!$B$7:$P$904,2,0)),VLOOKUP($A24,'[3]liste reference'!$A$7:$P$904,3,0)),"")</f>
        <v>10</v>
      </c>
      <c r="J24" s="481" t="n">
        <f aca="false">IF(ISNUMBER(H24),IF(ISERROR(VLOOKUP($A24,'[3]liste reference'!$A$7:$P$904,4,0)),IF(ISERROR(VLOOKUP($A24,'[3]liste reference'!$B$7:$P$904,3,0)),"",VLOOKUP($A24,'[3]liste reference'!$B$7:$P$904,3,0)),VLOOKUP($A24,'[3]liste reference'!$A$7:$P$904,4,0)),"")</f>
        <v>1</v>
      </c>
      <c r="K24" s="482" t="str">
        <f aca="false">IF(A24="NEWCOD",IF(AB24="","Remplir le champs 'Nouveau taxa' svp.",$AB24),IF(ISTEXT($E24),"DEJA SAISI !",IF(A24="","",IF(ISERROR(VLOOKUP($A24,'[3]liste reference'!$A$7:$D$904,2,0)),IF(ISERROR(VLOOKUP($A24,'[3]liste reference'!$B$7:$D$904,1,0)),"code non répertorié ou synonyme",VLOOKUP($A24,'[3]liste reference'!$B$7:$D$904,1,0)),VLOOKUP(A24,'[3]liste reference'!$A$7:$D$904,2,0)))))</f>
        <v>Phalaris arundinacea</v>
      </c>
      <c r="L24" s="498"/>
      <c r="M24" s="498"/>
      <c r="N24" s="498"/>
      <c r="O24" s="484"/>
      <c r="P24" s="485" t="n">
        <f aca="false">IF($A24="NEWCOD",IF($AC24="","No",$AC24),IF(ISTEXT($E24),"DEJA SAISI !",IF($A24="","",IF(ISERROR(VLOOKUP($A24,'[3]liste reference'!A$1:S$1048576,19,FALSE())),IF(ISERROR(VLOOKUP($A24,'[3]liste reference'!B$1:S$1048576,19,FALSE())),"",VLOOKUP($A24,'[3]liste reference'!B$1:S$1048576,19,FALSE())),VLOOKUP($A24,'[3]liste reference'!A$1:S$1048576,19,FALSE())))))</f>
        <v>1577</v>
      </c>
      <c r="Q24" s="486" t="n">
        <f aca="false">IF(ISTEXT(H24),"",(B24*$B$7/100)+(C24*$C$7/100))</f>
        <v>0.6</v>
      </c>
      <c r="R24" s="487" t="n">
        <f aca="false">IF(OR(ISTEXT(H24),Q24=0),"",IF(Q24&lt;0.1,1,IF(Q24&lt;1,2,IF(Q24&lt;10,3,IF(Q24&lt;50,4,IF(Q24&gt;=50,5,""))))))</f>
        <v>2</v>
      </c>
      <c r="S24" s="487" t="n">
        <f aca="false">IF(ISERROR(R24*I24),0,R24*I24)</f>
        <v>20</v>
      </c>
      <c r="T24" s="487" t="n">
        <f aca="false">IF(ISERROR(R24*I24*J24),0,R24*I24*J24)</f>
        <v>20</v>
      </c>
      <c r="U24" s="499" t="n">
        <f aca="false">IF(ISERROR(R24*J24),0,R24*J24)</f>
        <v>2</v>
      </c>
      <c r="V24" s="488" t="str">
        <f aca="false">IF(AND(A24="",F24=0),"",IF(F24=0,"Il manque le(s) % de rec. !",""))</f>
        <v/>
      </c>
      <c r="W24" s="489"/>
      <c r="Y24" s="490" t="str">
        <f aca="false">IF(A24="new.cod","NEWCOD",IF(AND((Z24=""),ISTEXT(A24)),A24,IF(Z24="","",INDEX('[3]liste reference'!$A$8:$A$904,Z24))))</f>
        <v>PHAARU</v>
      </c>
      <c r="Z24" s="280" t="n">
        <f aca="false">IF(ISERROR(MATCH(A24,'[3]liste reference'!$A$8:$A$904,0)),IF(ISERROR(MATCH(A24,'[3]liste reference'!$B$8:$B$904,0)),"",(MATCH(A24,'[3]liste reference'!$B$8:$B$904,0))),(MATCH(A24,'[3]liste reference'!$A$8:$A$904,0)))</f>
        <v>634</v>
      </c>
      <c r="AA24" s="491"/>
      <c r="AB24" s="492"/>
      <c r="AC24" s="492"/>
      <c r="BB24" s="280" t="n">
        <f aca="false">IF(A24="","",1)</f>
        <v>1</v>
      </c>
    </row>
    <row r="25" customFormat="false" ht="12.75" hidden="false" customHeight="false" outlineLevel="0" collapsed="false">
      <c r="A25" s="493" t="s">
        <v>1932</v>
      </c>
      <c r="B25" s="494" t="n">
        <v>0</v>
      </c>
      <c r="C25" s="495" t="n">
        <v>0.00999999977648258</v>
      </c>
      <c r="D25" s="477" t="str">
        <f aca="false">IF(ISERROR(VLOOKUP($A25,'[3]liste reference'!$A$7:$D$904,2,0)),IF(ISERROR(VLOOKUP($A25,'[3]liste reference'!$B$7:$D$904,1,0)),"",VLOOKUP($A25,'[3]liste reference'!$B$7:$D$904,1,0)),VLOOKUP($A25,'[3]liste reference'!$A$7:$D$904,2,0))</f>
        <v>Lythrum salicaria</v>
      </c>
      <c r="E25" s="496" t="e">
        <f aca="false">IF(D25="",0,VLOOKUP(D25,D$22:D24,1,0))</f>
        <v>#N/A</v>
      </c>
      <c r="F25" s="497" t="n">
        <f aca="false">($B25*$B$7+$C25*$C$7)/100</f>
        <v>0.000499999988824129</v>
      </c>
      <c r="G25" s="479" t="str">
        <f aca="false">IF(A25="","",IF(ISERROR(VLOOKUP($A25,'[3]liste reference'!$A$7:$P$904,13,0)),IF(ISERROR(VLOOKUP($A25,'[3]liste reference'!$B$7:$P$904,12,0)),"    -",VLOOKUP($A25,'[3]liste reference'!$B$7:$P$904,12,0)),VLOOKUP($A25,'[3]liste reference'!$A$7:$P$904,13,0)))</f>
        <v>PHe</v>
      </c>
      <c r="H25" s="480" t="n">
        <f aca="false">IF(A25="","x",IF(ISERROR(VLOOKUP($A25,'[3]liste reference'!$A$8:$P$904,14,0)),IF(ISERROR(VLOOKUP($A25,'[3]liste reference'!$B$8:$P$904,13,0)),"x",VLOOKUP($A25,'[3]liste reference'!$B$8:$P$904,13,0)),VLOOKUP($A25,'[3]liste reference'!$A$8:$P$904,14,0)))</f>
        <v>8</v>
      </c>
      <c r="I25" s="481" t="str">
        <f aca="false">IF(ISNUMBER(H25),IF(ISERROR(VLOOKUP($A25,'[3]liste reference'!$A$7:$P$904,3,0)),IF(ISERROR(VLOOKUP($A25,'[3]liste reference'!$B$7:$P$904,2,0)),"",VLOOKUP($A25,'[3]liste reference'!$B$7:$P$904,2,0)),VLOOKUP($A25,'[3]liste reference'!$A$7:$P$904,3,0)),"")</f>
        <v/>
      </c>
      <c r="J25" s="481" t="str">
        <f aca="false">IF(ISNUMBER(H25),IF(ISERROR(VLOOKUP($A25,'[3]liste reference'!$A$7:$P$904,4,0)),IF(ISERROR(VLOOKUP($A25,'[3]liste reference'!$B$7:$P$904,3,0)),"",VLOOKUP($A25,'[3]liste reference'!$B$7:$P$904,3,0)),VLOOKUP($A25,'[3]liste reference'!$A$7:$P$904,4,0)),"")</f>
        <v/>
      </c>
      <c r="K25" s="482" t="str">
        <f aca="false">IF(A25="NEWCOD",IF(AB25="","Remplir le champs 'Nouveau taxa' svp.",$AB25),IF(ISTEXT($E25),"DEJA SAISI !",IF(A25="","",IF(ISERROR(VLOOKUP($A25,'[3]liste reference'!$A$7:$D$904,2,0)),IF(ISERROR(VLOOKUP($A25,'[3]liste reference'!$B$7:$D$904,1,0)),"code non répertorié ou synonyme",VLOOKUP($A25,'[3]liste reference'!$B$7:$D$904,1,0)),VLOOKUP(A25,'[3]liste reference'!$A$7:$D$904,2,0)))))</f>
        <v>Lythrum salicaria</v>
      </c>
      <c r="L25" s="498"/>
      <c r="M25" s="498"/>
      <c r="N25" s="498"/>
      <c r="O25" s="484"/>
      <c r="P25" s="485" t="n">
        <f aca="false">IF($A25="NEWCOD",IF($AC25="","No",$AC25),IF(ISTEXT($E25),"DEJA SAISI !",IF($A25="","",IF(ISERROR(VLOOKUP($A25,'[3]liste reference'!A$1:S$1048576,19,FALSE())),IF(ISERROR(VLOOKUP($A25,'[3]liste reference'!B$1:S$1048576,19,FALSE())),"",VLOOKUP($A25,'[3]liste reference'!B$1:S$1048576,19,FALSE())),VLOOKUP($A25,'[3]liste reference'!A$1:S$1048576,19,FALSE())))))</f>
        <v>1823</v>
      </c>
      <c r="Q25" s="486" t="n">
        <f aca="false">IF(ISTEXT(H25),"",(B25*$B$7/100)+(C25*$C$7/100))</f>
        <v>0.000499999988824129</v>
      </c>
      <c r="R25" s="487" t="n">
        <f aca="false">IF(OR(ISTEXT(H25),Q25=0),"",IF(Q25&lt;0.1,1,IF(Q25&lt;1,2,IF(Q25&lt;10,3,IF(Q25&lt;50,4,IF(Q25&gt;=50,5,""))))))</f>
        <v>1</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IF(A25="new.cod","NEWCOD",IF(AND((Z25=""),ISTEXT(A25)),A25,IF(Z25="","",INDEX('[3]liste reference'!$A$8:$A$904,Z25))))</f>
        <v>LYTSAL</v>
      </c>
      <c r="Z25" s="280" t="n">
        <f aca="false">IF(ISERROR(MATCH(A25,'[3]liste reference'!$A$8:$A$904,0)),IF(ISERROR(MATCH(A25,'[3]liste reference'!$B$8:$B$904,0)),"",(MATCH(A25,'[3]liste reference'!$B$8:$B$904,0))),(MATCH(A25,'[3]liste reference'!$A$8:$A$904,0)))</f>
        <v>605</v>
      </c>
      <c r="AA25" s="491"/>
      <c r="AB25" s="492"/>
      <c r="AC25" s="492"/>
      <c r="BB25" s="280" t="n">
        <f aca="false">IF(A25="","",1)</f>
        <v>1</v>
      </c>
    </row>
    <row r="26" customFormat="false" ht="12.75" hidden="false" customHeight="false" outlineLevel="0" collapsed="false">
      <c r="A26" s="493" t="s">
        <v>1923</v>
      </c>
      <c r="B26" s="494" t="n">
        <v>0</v>
      </c>
      <c r="C26" s="495" t="n">
        <v>0.00999999977648258</v>
      </c>
      <c r="D26" s="477" t="str">
        <f aca="false">IF(ISERROR(VLOOKUP($A26,'[3]liste reference'!$A$7:$D$904,2,0)),IF(ISERROR(VLOOKUP($A26,'[3]liste reference'!$B$7:$D$904,1,0)),"",VLOOKUP($A26,'[3]liste reference'!$B$7:$D$904,1,0)),VLOOKUP($A26,'[3]liste reference'!$A$7:$D$904,2,0))</f>
        <v>Lysimachia vulgaris</v>
      </c>
      <c r="E26" s="496" t="e">
        <f aca="false">IF(D26="",0,VLOOKUP(D26,D$22:D25,1,0))</f>
        <v>#N/A</v>
      </c>
      <c r="F26" s="497" t="n">
        <f aca="false">($B26*$B$7+$C26*$C$7)/100</f>
        <v>0.000499999988824129</v>
      </c>
      <c r="G26" s="479" t="str">
        <f aca="false">IF(A26="","",IF(ISERROR(VLOOKUP($A26,'[3]liste reference'!$A$7:$P$904,13,0)),IF(ISERROR(VLOOKUP($A26,'[3]liste reference'!$B$7:$P$904,12,0)),"    -",VLOOKUP($A26,'[3]liste reference'!$B$7:$P$904,12,0)),VLOOKUP($A26,'[3]liste reference'!$A$7:$P$904,13,0)))</f>
        <v>PHe</v>
      </c>
      <c r="H26" s="480" t="n">
        <f aca="false">IF(A26="","x",IF(ISERROR(VLOOKUP($A26,'[3]liste reference'!$A$8:$P$904,14,0)),IF(ISERROR(VLOOKUP($A26,'[3]liste reference'!$B$8:$P$904,13,0)),"x",VLOOKUP($A26,'[3]liste reference'!$B$8:$P$904,13,0)),VLOOKUP($A26,'[3]liste reference'!$A$8:$P$904,14,0)))</f>
        <v>8</v>
      </c>
      <c r="I26" s="481" t="str">
        <f aca="false">IF(ISNUMBER(H26),IF(ISERROR(VLOOKUP($A26,'[3]liste reference'!$A$7:$P$904,3,0)),IF(ISERROR(VLOOKUP($A26,'[3]liste reference'!$B$7:$P$904,2,0)),"",VLOOKUP($A26,'[3]liste reference'!$B$7:$P$904,2,0)),VLOOKUP($A26,'[3]liste reference'!$A$7:$P$904,3,0)),"")</f>
        <v/>
      </c>
      <c r="J26" s="481" t="str">
        <f aca="false">IF(ISNUMBER(H26),IF(ISERROR(VLOOKUP($A26,'[3]liste reference'!$A$7:$P$904,4,0)),IF(ISERROR(VLOOKUP($A26,'[3]liste reference'!$B$7:$P$904,3,0)),"",VLOOKUP($A26,'[3]liste reference'!$B$7:$P$904,3,0)),VLOOKUP($A26,'[3]liste reference'!$A$7:$P$904,4,0)),"")</f>
        <v/>
      </c>
      <c r="K26" s="482" t="str">
        <f aca="false">IF(A26="NEWCOD",IF(AB26="","Remplir le champs 'Nouveau taxa' svp.",$AB26),IF(ISTEXT($E26),"DEJA SAISI !",IF(A26="","",IF(ISERROR(VLOOKUP($A26,'[3]liste reference'!$A$7:$D$904,2,0)),IF(ISERROR(VLOOKUP($A26,'[3]liste reference'!$B$7:$D$904,1,0)),"code non répertorié ou synonyme",VLOOKUP($A26,'[3]liste reference'!$B$7:$D$904,1,0)),VLOOKUP(A26,'[3]liste reference'!$A$7:$D$904,2,0)))))</f>
        <v>Lysimachia vulgaris</v>
      </c>
      <c r="L26" s="498"/>
      <c r="M26" s="498"/>
      <c r="N26" s="498"/>
      <c r="O26" s="484"/>
      <c r="P26" s="485" t="n">
        <f aca="false">IF($A26="NEWCOD",IF($AC26="","No",$AC26),IF(ISTEXT($E26),"DEJA SAISI !",IF($A26="","",IF(ISERROR(VLOOKUP($A26,'[3]liste reference'!A$1:S$1048576,19,FALSE())),IF(ISERROR(VLOOKUP($A26,'[3]liste reference'!B$1:S$1048576,19,FALSE())),"",VLOOKUP($A26,'[3]liste reference'!B$1:S$1048576,19,FALSE())),VLOOKUP($A26,'[3]liste reference'!A$1:S$1048576,19,FALSE())))))</f>
        <v>1887</v>
      </c>
      <c r="Q26" s="486" t="n">
        <f aca="false">IF(ISTEXT(H26),"",(B26*$B$7/100)+(C26*$C$7/100))</f>
        <v>0.000499999988824129</v>
      </c>
      <c r="R26" s="487" t="n">
        <f aca="false">IF(OR(ISTEXT(H26),Q26=0),"",IF(Q26&lt;0.1,1,IF(Q26&lt;1,2,IF(Q26&lt;10,3,IF(Q26&lt;50,4,IF(Q26&gt;=50,5,""))))))</f>
        <v>1</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IF(A26="new.cod","NEWCOD",IF(AND((Z26=""),ISTEXT(A26)),A26,IF(Z26="","",INDEX('[3]liste reference'!$A$8:$A$904,Z26))))</f>
        <v>LYSVUL</v>
      </c>
      <c r="Z26" s="280" t="n">
        <f aca="false">IF(ISERROR(MATCH(A26,'[3]liste reference'!$A$8:$A$904,0)),IF(ISERROR(MATCH(A26,'[3]liste reference'!$B$8:$B$904,0)),"",(MATCH(A26,'[3]liste reference'!$B$8:$B$904,0))),(MATCH(A26,'[3]liste reference'!$A$8:$A$904,0)))</f>
        <v>601</v>
      </c>
      <c r="AA26" s="491"/>
      <c r="AB26" s="492"/>
      <c r="AC26" s="492"/>
      <c r="BB26" s="280" t="n">
        <f aca="false">IF(A26="","",1)</f>
        <v>1</v>
      </c>
    </row>
    <row r="27" customFormat="false" ht="12.75" hidden="false" customHeight="false" outlineLevel="0" collapsed="false">
      <c r="A27" s="493" t="s">
        <v>220</v>
      </c>
      <c r="B27" s="494" t="n">
        <v>0</v>
      </c>
      <c r="C27" s="495" t="n">
        <v>0.00999999977648258</v>
      </c>
      <c r="D27" s="477" t="str">
        <f aca="false">IF(ISERROR(VLOOKUP($A27,'[3]liste reference'!$A$7:$D$904,2,0)),IF(ISERROR(VLOOKUP($A27,'[3]liste reference'!$B$7:$D$904,1,0)),"",VLOOKUP($A27,'[3]liste reference'!$B$7:$D$904,1,0)),VLOOKUP($A27,'[3]liste reference'!$A$7:$D$904,2,0))</f>
        <v>Nostoc sp.</v>
      </c>
      <c r="E27" s="496" t="e">
        <f aca="false">IF(D27="",0,VLOOKUP(D27,D$22:D26,1,0))</f>
        <v>#N/A</v>
      </c>
      <c r="F27" s="497" t="n">
        <f aca="false">($B27*$B$7+$C27*$C$7)/100</f>
        <v>0.000499999988824129</v>
      </c>
      <c r="G27" s="479" t="str">
        <f aca="false">IF(A27="","",IF(ISERROR(VLOOKUP($A27,'[3]liste reference'!$A$7:$P$904,13,0)),IF(ISERROR(VLOOKUP($A27,'[3]liste reference'!$B$7:$P$904,12,0)),"    -",VLOOKUP($A27,'[3]liste reference'!$B$7:$P$904,12,0)),VLOOKUP($A27,'[3]liste reference'!$A$7:$P$904,13,0)))</f>
        <v>ALG</v>
      </c>
      <c r="H27" s="480" t="n">
        <f aca="false">IF(A27="","x",IF(ISERROR(VLOOKUP($A27,'[3]liste reference'!$A$8:$P$904,14,0)),IF(ISERROR(VLOOKUP($A27,'[3]liste reference'!$B$8:$P$904,13,0)),"x",VLOOKUP($A27,'[3]liste reference'!$B$8:$P$904,13,0)),VLOOKUP($A27,'[3]liste reference'!$A$8:$P$904,14,0)))</f>
        <v>2</v>
      </c>
      <c r="I27" s="481" t="n">
        <f aca="false">IF(ISNUMBER(H27),IF(ISERROR(VLOOKUP($A27,'[3]liste reference'!$A$7:$P$904,3,0)),IF(ISERROR(VLOOKUP($A27,'[3]liste reference'!$B$7:$P$904,2,0)),"",VLOOKUP($A27,'[3]liste reference'!$B$7:$P$904,2,0)),VLOOKUP($A27,'[3]liste reference'!$A$7:$P$904,3,0)),"")</f>
        <v>9</v>
      </c>
      <c r="J27" s="481" t="n">
        <f aca="false">IF(ISNUMBER(H27),IF(ISERROR(VLOOKUP($A27,'[3]liste reference'!$A$7:$P$904,4,0)),IF(ISERROR(VLOOKUP($A27,'[3]liste reference'!$B$7:$P$904,3,0)),"",VLOOKUP($A27,'[3]liste reference'!$B$7:$P$904,3,0)),VLOOKUP($A27,'[3]liste reference'!$A$7:$P$904,4,0)),"")</f>
        <v>1</v>
      </c>
      <c r="K27" s="482" t="str">
        <f aca="false">IF(A27="NEWCOD",IF(AB27="","Remplir le champs 'Nouveau taxa' svp.",$AB27),IF(ISTEXT($E27),"DEJA SAISI !",IF(A27="","",IF(ISERROR(VLOOKUP($A27,'[3]liste reference'!$A$7:$D$904,2,0)),IF(ISERROR(VLOOKUP($A27,'[3]liste reference'!$B$7:$D$904,1,0)),"code non répertorié ou synonyme",VLOOKUP($A27,'[3]liste reference'!$B$7:$D$904,1,0)),VLOOKUP(A27,'[3]liste reference'!$A$7:$D$904,2,0)))))</f>
        <v>Nostoc sp.</v>
      </c>
      <c r="L27" s="498"/>
      <c r="M27" s="498"/>
      <c r="N27" s="498"/>
      <c r="O27" s="484"/>
      <c r="P27" s="485" t="n">
        <f aca="false">IF($A27="NEWCOD",IF($AC27="","No",$AC27),IF(ISTEXT($E27),"DEJA SAISI !",IF($A27="","",IF(ISERROR(VLOOKUP($A27,'[3]liste reference'!A$1:S$1048576,19,FALSE())),IF(ISERROR(VLOOKUP($A27,'[3]liste reference'!B$1:S$1048576,19,FALSE())),"",VLOOKUP($A27,'[3]liste reference'!B$1:S$1048576,19,FALSE())),VLOOKUP($A27,'[3]liste reference'!A$1:S$1048576,19,FALSE())))))</f>
        <v>1105</v>
      </c>
      <c r="Q27" s="486" t="n">
        <f aca="false">IF(ISTEXT(H27),"",(B27*$B$7/100)+(C27*$C$7/100))</f>
        <v>0.000499999988824129</v>
      </c>
      <c r="R27" s="487" t="n">
        <f aca="false">IF(OR(ISTEXT(H27),Q27=0),"",IF(Q27&lt;0.1,1,IF(Q27&lt;1,2,IF(Q27&lt;10,3,IF(Q27&lt;50,4,IF(Q27&gt;=50,5,""))))))</f>
        <v>1</v>
      </c>
      <c r="S27" s="487" t="n">
        <f aca="false">IF(ISERROR(R27*I27),0,R27*I27)</f>
        <v>9</v>
      </c>
      <c r="T27" s="487" t="n">
        <f aca="false">IF(ISERROR(R27*I27*J27),0,R27*I27*J27)</f>
        <v>9</v>
      </c>
      <c r="U27" s="499" t="n">
        <f aca="false">IF(ISERROR(R27*J27),0,R27*J27)</f>
        <v>1</v>
      </c>
      <c r="V27" s="488" t="str">
        <f aca="false">IF(AND(A27="",F27=0),"",IF(F27=0,"Il manque le(s) % de rec. !",""))</f>
        <v/>
      </c>
      <c r="W27" s="500"/>
      <c r="Y27" s="490" t="str">
        <f aca="false">IF(A27="new.cod","NEWCOD",IF(AND((Z27=""),ISTEXT(A27)),A27,IF(Z27="","",INDEX('[3]liste reference'!$A$8:$A$904,Z27))))</f>
        <v>NOSSPX</v>
      </c>
      <c r="Z27" s="280" t="n">
        <f aca="false">IF(ISERROR(MATCH(A27,'[3]liste reference'!$A$8:$A$904,0)),IF(ISERROR(MATCH(A27,'[3]liste reference'!$B$8:$B$904,0)),"",(MATCH(A27,'[3]liste reference'!$B$8:$B$904,0))),(MATCH(A27,'[3]liste reference'!$A$8:$A$904,0)))</f>
        <v>54</v>
      </c>
      <c r="AA27" s="491"/>
      <c r="AB27" s="492"/>
      <c r="AC27" s="492"/>
      <c r="BB27" s="280" t="n">
        <f aca="false">IF(A27="","",1)</f>
        <v>1</v>
      </c>
    </row>
    <row r="28" customFormat="false" ht="12.75" hidden="false" customHeight="false" outlineLevel="0" collapsed="false">
      <c r="A28" s="493" t="s">
        <v>852</v>
      </c>
      <c r="B28" s="494" t="n">
        <v>0</v>
      </c>
      <c r="C28" s="495" t="n">
        <v>0.00999999977648258</v>
      </c>
      <c r="D28" s="477" t="str">
        <f aca="false">IF(ISERROR(VLOOKUP($A28,'[3]liste reference'!$A$7:$D$904,2,0)),IF(ISERROR(VLOOKUP($A28,'[3]liste reference'!$B$7:$D$904,1,0)),"",VLOOKUP($A28,'[3]liste reference'!$B$7:$D$904,1,0)),VLOOKUP($A28,'[3]liste reference'!$A$7:$D$904,2,0))</f>
        <v>Fissidens crassipes</v>
      </c>
      <c r="E28" s="496" t="e">
        <f aca="false">IF(D28="",0,VLOOKUP(D28,D$22:D27,1,0))</f>
        <v>#N/A</v>
      </c>
      <c r="F28" s="497" t="n">
        <f aca="false">($B28*$B$7+$C28*$C$7)/100</f>
        <v>0.000499999988824129</v>
      </c>
      <c r="G28" s="479" t="str">
        <f aca="false">IF(A28="","",IF(ISERROR(VLOOKUP($A28,'[3]liste reference'!$A$7:$P$904,13,0)),IF(ISERROR(VLOOKUP($A28,'[3]liste reference'!$B$7:$P$904,12,0)),"    -",VLOOKUP($A28,'[3]liste reference'!$B$7:$P$904,12,0)),VLOOKUP($A28,'[3]liste reference'!$A$7:$P$904,13,0)))</f>
        <v>BRm</v>
      </c>
      <c r="H28" s="480" t="n">
        <f aca="false">IF(A28="","x",IF(ISERROR(VLOOKUP($A28,'[3]liste reference'!$A$8:$P$904,14,0)),IF(ISERROR(VLOOKUP($A28,'[3]liste reference'!$B$8:$P$904,13,0)),"x",VLOOKUP($A28,'[3]liste reference'!$B$8:$P$904,13,0)),VLOOKUP($A28,'[3]liste reference'!$A$8:$P$904,14,0)))</f>
        <v>5</v>
      </c>
      <c r="I28" s="481" t="n">
        <f aca="false">IF(ISNUMBER(H28),IF(ISERROR(VLOOKUP($A28,'[3]liste reference'!$A$7:$P$904,3,0)),IF(ISERROR(VLOOKUP($A28,'[3]liste reference'!$B$7:$P$904,2,0)),"",VLOOKUP($A28,'[3]liste reference'!$B$7:$P$904,2,0)),VLOOKUP($A28,'[3]liste reference'!$A$7:$P$904,3,0)),"")</f>
        <v>12</v>
      </c>
      <c r="J28" s="481" t="n">
        <f aca="false">IF(ISNUMBER(H28),IF(ISERROR(VLOOKUP($A28,'[3]liste reference'!$A$7:$P$904,4,0)),IF(ISERROR(VLOOKUP($A28,'[3]liste reference'!$B$7:$P$904,3,0)),"",VLOOKUP($A28,'[3]liste reference'!$B$7:$P$904,3,0)),VLOOKUP($A28,'[3]liste reference'!$A$7:$P$904,4,0)),"")</f>
        <v>2</v>
      </c>
      <c r="K28" s="482" t="str">
        <f aca="false">IF(A28="NEWCOD",IF(AB28="","Remplir le champs 'Nouveau taxa' svp.",$AB28),IF(ISTEXT($E28),"DEJA SAISI !",IF(A28="","",IF(ISERROR(VLOOKUP($A28,'[3]liste reference'!$A$7:$D$904,2,0)),IF(ISERROR(VLOOKUP($A28,'[3]liste reference'!$B$7:$D$904,1,0)),"code non répertorié ou synonyme",VLOOKUP($A28,'[3]liste reference'!$B$7:$D$904,1,0)),VLOOKUP(A28,'[3]liste reference'!$A$7:$D$904,2,0)))))</f>
        <v>Fissidens crassipes</v>
      </c>
      <c r="L28" s="498"/>
      <c r="M28" s="498"/>
      <c r="N28" s="498"/>
      <c r="O28" s="484"/>
      <c r="P28" s="485" t="n">
        <f aca="false">IF($A28="NEWCOD",IF($AC28="","No",$AC28),IF(ISTEXT($E28),"DEJA SAISI !",IF($A28="","",IF(ISERROR(VLOOKUP($A28,'[3]liste reference'!A$1:S$1048576,19,FALSE())),IF(ISERROR(VLOOKUP($A28,'[3]liste reference'!B$1:S$1048576,19,FALSE())),"",VLOOKUP($A28,'[3]liste reference'!B$1:S$1048576,19,FALSE())),VLOOKUP($A28,'[3]liste reference'!A$1:S$1048576,19,FALSE())))))</f>
        <v>1294</v>
      </c>
      <c r="Q28" s="486" t="n">
        <f aca="false">IF(ISTEXT(H28),"",(B28*$B$7/100)+(C28*$C$7/100))</f>
        <v>0.000499999988824129</v>
      </c>
      <c r="R28" s="487" t="n">
        <f aca="false">IF(OR(ISTEXT(H28),Q28=0),"",IF(Q28&lt;0.1,1,IF(Q28&lt;1,2,IF(Q28&lt;10,3,IF(Q28&lt;50,4,IF(Q28&gt;=50,5,""))))))</f>
        <v>1</v>
      </c>
      <c r="S28" s="487" t="n">
        <f aca="false">IF(ISERROR(R28*I28),0,R28*I28)</f>
        <v>12</v>
      </c>
      <c r="T28" s="487" t="n">
        <f aca="false">IF(ISERROR(R28*I28*J28),0,R28*I28*J28)</f>
        <v>24</v>
      </c>
      <c r="U28" s="499" t="n">
        <f aca="false">IF(ISERROR(R28*J28),0,R28*J28)</f>
        <v>2</v>
      </c>
      <c r="V28" s="488" t="str">
        <f aca="false">IF(AND(A28="",F28=0),"",IF(F28=0,"Il manque le(s) % de rec. !",""))</f>
        <v/>
      </c>
      <c r="W28" s="489"/>
      <c r="Y28" s="490" t="str">
        <f aca="false">IF(A28="new.cod","NEWCOD",IF(AND((Z28=""),ISTEXT(A28)),A28,IF(Z28="","",INDEX('[3]liste reference'!$A$8:$A$904,Z28))))</f>
        <v>FISCRA</v>
      </c>
      <c r="Z28" s="280" t="n">
        <f aca="false">IF(ISERROR(MATCH(A28,'[3]liste reference'!$A$8:$A$904,0)),IF(ISERROR(MATCH(A28,'[3]liste reference'!$B$8:$B$904,0)),"",(MATCH(A28,'[3]liste reference'!$B$8:$B$904,0))),(MATCH(A28,'[3]liste reference'!$A$8:$A$904,0)))</f>
        <v>197</v>
      </c>
      <c r="AA28" s="491"/>
      <c r="AB28" s="492"/>
      <c r="AC28" s="492"/>
      <c r="BB28" s="280" t="n">
        <f aca="false">IF(A28="","",1)</f>
        <v>1</v>
      </c>
    </row>
    <row r="29" customFormat="false" ht="12.75" hidden="false" customHeight="false" outlineLevel="0" collapsed="false">
      <c r="A29" s="493" t="s">
        <v>938</v>
      </c>
      <c r="B29" s="494" t="n">
        <v>0</v>
      </c>
      <c r="C29" s="495" t="n">
        <v>0.00999999977648258</v>
      </c>
      <c r="D29" s="477" t="str">
        <f aca="false">IF(ISERROR(VLOOKUP($A29,'[3]liste reference'!$A$7:$D$904,2,0)),IF(ISERROR(VLOOKUP($A29,'[3]liste reference'!$B$7:$D$904,1,0)),"",VLOOKUP($A29,'[3]liste reference'!$B$7:$D$904,1,0)),VLOOKUP($A29,'[3]liste reference'!$A$7:$D$904,2,0))</f>
        <v>Hygrohypnum ochraceum</v>
      </c>
      <c r="E29" s="496" t="e">
        <f aca="false">IF(D29="",0,VLOOKUP(D29,D$22:D28,1,0))</f>
        <v>#N/A</v>
      </c>
      <c r="F29" s="497" t="n">
        <f aca="false">($B29*$B$7+$C29*$C$7)/100</f>
        <v>0.000499999988824129</v>
      </c>
      <c r="G29" s="479" t="str">
        <f aca="false">IF(A29="","",IF(ISERROR(VLOOKUP($A29,'[3]liste reference'!$A$7:$P$904,13,0)),IF(ISERROR(VLOOKUP($A29,'[3]liste reference'!$B$7:$P$904,12,0)),"    -",VLOOKUP($A29,'[3]liste reference'!$B$7:$P$904,12,0)),VLOOKUP($A29,'[3]liste reference'!$A$7:$P$904,13,0)))</f>
        <v>BRm</v>
      </c>
      <c r="H29" s="480" t="n">
        <f aca="false">IF(A29="","x",IF(ISERROR(VLOOKUP($A29,'[3]liste reference'!$A$8:$P$904,14,0)),IF(ISERROR(VLOOKUP($A29,'[3]liste reference'!$B$8:$P$904,13,0)),"x",VLOOKUP($A29,'[3]liste reference'!$B$8:$P$904,13,0)),VLOOKUP($A29,'[3]liste reference'!$A$8:$P$904,14,0)))</f>
        <v>5</v>
      </c>
      <c r="I29" s="481" t="n">
        <f aca="false">IF(ISNUMBER(H29),IF(ISERROR(VLOOKUP($A29,'[3]liste reference'!$A$7:$P$904,3,0)),IF(ISERROR(VLOOKUP($A29,'[3]liste reference'!$B$7:$P$904,2,0)),"",VLOOKUP($A29,'[3]liste reference'!$B$7:$P$904,2,0)),VLOOKUP($A29,'[3]liste reference'!$A$7:$P$904,3,0)),"")</f>
        <v>19</v>
      </c>
      <c r="J29" s="481" t="n">
        <f aca="false">IF(ISNUMBER(H29),IF(ISERROR(VLOOKUP($A29,'[3]liste reference'!$A$7:$P$904,4,0)),IF(ISERROR(VLOOKUP($A29,'[3]liste reference'!$B$7:$P$904,3,0)),"",VLOOKUP($A29,'[3]liste reference'!$B$7:$P$904,3,0)),VLOOKUP($A29,'[3]liste reference'!$A$7:$P$904,4,0)),"")</f>
        <v>3</v>
      </c>
      <c r="K29" s="482" t="str">
        <f aca="false">IF(A29="NEWCOD",IF(AB29="","Remplir le champs 'Nouveau taxa' svp.",$AB29),IF(ISTEXT($E29),"DEJA SAISI !",IF(A29="","",IF(ISERROR(VLOOKUP($A29,'[3]liste reference'!$A$7:$D$904,2,0)),IF(ISERROR(VLOOKUP($A29,'[3]liste reference'!$B$7:$D$904,1,0)),"code non répertorié ou synonyme",VLOOKUP($A29,'[3]liste reference'!$B$7:$D$904,1,0)),VLOOKUP(A29,'[3]liste reference'!$A$7:$D$904,2,0)))))</f>
        <v>Hygrohypnum ochraceum</v>
      </c>
      <c r="L29" s="498"/>
      <c r="M29" s="498"/>
      <c r="N29" s="498"/>
      <c r="O29" s="484"/>
      <c r="P29" s="485" t="n">
        <f aca="false">IF($A29="NEWCOD",IF($AC29="","No",$AC29),IF(ISTEXT($E29),"DEJA SAISI !",IF($A29="","",IF(ISERROR(VLOOKUP($A29,'[3]liste reference'!A$1:S$1048576,19,FALSE())),IF(ISERROR(VLOOKUP($A29,'[3]liste reference'!B$1:S$1048576,19,FALSE())),"",VLOOKUP($A29,'[3]liste reference'!B$1:S$1048576,19,FALSE())),VLOOKUP($A29,'[3]liste reference'!A$1:S$1048576,19,FALSE())))))</f>
        <v>1241</v>
      </c>
      <c r="Q29" s="486" t="n">
        <f aca="false">IF(ISTEXT(H29),"",(B29*$B$7/100)+(C29*$C$7/100))</f>
        <v>0.000499999988824129</v>
      </c>
      <c r="R29" s="487" t="n">
        <f aca="false">IF(OR(ISTEXT(H29),Q29=0),"",IF(Q29&lt;0.1,1,IF(Q29&lt;1,2,IF(Q29&lt;10,3,IF(Q29&lt;50,4,IF(Q29&gt;=50,5,""))))))</f>
        <v>1</v>
      </c>
      <c r="S29" s="487" t="n">
        <f aca="false">IF(ISERROR(R29*I29),0,R29*I29)</f>
        <v>19</v>
      </c>
      <c r="T29" s="487" t="n">
        <f aca="false">IF(ISERROR(R29*I29*J29),0,R29*I29*J29)</f>
        <v>57</v>
      </c>
      <c r="U29" s="499" t="n">
        <f aca="false">IF(ISERROR(R29*J29),0,R29*J29)</f>
        <v>3</v>
      </c>
      <c r="V29" s="488" t="str">
        <f aca="false">IF(AND(A29="",F29=0),"",IF(F29=0,"Il manque le(s) % de rec. !",""))</f>
        <v/>
      </c>
      <c r="W29" s="489"/>
      <c r="X29" s="489"/>
      <c r="Y29" s="490" t="str">
        <f aca="false">IF(A29="new.cod","NEWCOD",IF(AND((Z29=""),ISTEXT(A29)),A29,IF(Z29="","",INDEX('[3]liste reference'!$A$8:$A$904,Z29))))</f>
        <v>HYGOCH</v>
      </c>
      <c r="Z29" s="280" t="n">
        <f aca="false">IF(ISERROR(MATCH(A29,'[3]liste reference'!$A$8:$A$904,0)),IF(ISERROR(MATCH(A29,'[3]liste reference'!$B$8:$B$904,0)),"",(MATCH(A29,'[3]liste reference'!$B$8:$B$904,0))),(MATCH(A29,'[3]liste reference'!$A$8:$A$904,0)))</f>
        <v>221</v>
      </c>
      <c r="AA29" s="491"/>
      <c r="AB29" s="492"/>
      <c r="AC29" s="492"/>
      <c r="BB29" s="280" t="n">
        <f aca="false">IF(A29="","",1)</f>
        <v>1</v>
      </c>
    </row>
    <row r="30" customFormat="false" ht="12.75" hidden="false" customHeight="false" outlineLevel="0" collapsed="false">
      <c r="A30" s="493" t="s">
        <v>639</v>
      </c>
      <c r="B30" s="494" t="n">
        <v>0</v>
      </c>
      <c r="C30" s="495" t="n">
        <v>0.00999999977648258</v>
      </c>
      <c r="D30" s="477" t="str">
        <f aca="false">IF(ISERROR(VLOOKUP($A30,'[3]liste reference'!$A$7:$D$904,2,0)),IF(ISERROR(VLOOKUP($A30,'[3]liste reference'!$B$7:$D$904,1,0)),"",VLOOKUP($A30,'[3]liste reference'!$B$7:$D$904,1,0)),VLOOKUP($A30,'[3]liste reference'!$A$7:$D$904,2,0))</f>
        <v>Amblystegium fluviatile</v>
      </c>
      <c r="E30" s="496" t="e">
        <f aca="false">IF(D30="",0,VLOOKUP(D30,D$22:D29,1,0))</f>
        <v>#N/A</v>
      </c>
      <c r="F30" s="497" t="n">
        <f aca="false">($B30*$B$7+$C30*$C$7)/100</f>
        <v>0.000499999988824129</v>
      </c>
      <c r="G30" s="479" t="str">
        <f aca="false">IF(A30="","",IF(ISERROR(VLOOKUP($A30,'[3]liste reference'!$A$7:$P$904,13,0)),IF(ISERROR(VLOOKUP($A30,'[3]liste reference'!$B$7:$P$904,12,0)),"    -",VLOOKUP($A30,'[3]liste reference'!$B$7:$P$904,12,0)),VLOOKUP($A30,'[3]liste reference'!$A$7:$P$904,13,0)))</f>
        <v>BRm</v>
      </c>
      <c r="H30" s="480" t="n">
        <f aca="false">IF(A30="","x",IF(ISERROR(VLOOKUP($A30,'[3]liste reference'!$A$8:$P$904,14,0)),IF(ISERROR(VLOOKUP($A30,'[3]liste reference'!$B$8:$P$904,13,0)),"x",VLOOKUP($A30,'[3]liste reference'!$B$8:$P$904,13,0)),VLOOKUP($A30,'[3]liste reference'!$A$8:$P$904,14,0)))</f>
        <v>5</v>
      </c>
      <c r="I30" s="481" t="n">
        <f aca="false">IF(ISNUMBER(H30),IF(ISERROR(VLOOKUP($A30,'[3]liste reference'!$A$7:$P$904,3,0)),IF(ISERROR(VLOOKUP($A30,'[3]liste reference'!$B$7:$P$904,2,0)),"",VLOOKUP($A30,'[3]liste reference'!$B$7:$P$904,2,0)),VLOOKUP($A30,'[3]liste reference'!$A$7:$P$904,3,0)),"")</f>
        <v>11</v>
      </c>
      <c r="J30" s="481" t="n">
        <f aca="false">IF(ISNUMBER(H30),IF(ISERROR(VLOOKUP($A30,'[3]liste reference'!$A$7:$P$904,4,0)),IF(ISERROR(VLOOKUP($A30,'[3]liste reference'!$B$7:$P$904,3,0)),"",VLOOKUP($A30,'[3]liste reference'!$B$7:$P$904,3,0)),VLOOKUP($A30,'[3]liste reference'!$A$7:$P$904,4,0)),"")</f>
        <v>2</v>
      </c>
      <c r="K30" s="482" t="str">
        <f aca="false">IF(A30="NEWCOD",IF(AB30="","Remplir le champs 'Nouveau taxa' svp.",$AB30),IF(ISTEXT($E30),"DEJA SAISI !",IF(A30="","",IF(ISERROR(VLOOKUP($A30,'[3]liste reference'!$A$7:$D$904,2,0)),IF(ISERROR(VLOOKUP($A30,'[3]liste reference'!$B$7:$D$904,1,0)),"code non répertorié ou synonyme",VLOOKUP($A30,'[3]liste reference'!$B$7:$D$904,1,0)),VLOOKUP(A30,'[3]liste reference'!$A$7:$D$904,2,0)))))</f>
        <v>Amblystegium fluviatile</v>
      </c>
      <c r="L30" s="498"/>
      <c r="M30" s="498"/>
      <c r="N30" s="498"/>
      <c r="O30" s="484"/>
      <c r="P30" s="485" t="n">
        <f aca="false">IF($A30="NEWCOD",IF($AC30="","No",$AC30),IF(ISTEXT($E30),"DEJA SAISI !",IF($A30="","",IF(ISERROR(VLOOKUP($A30,'[3]liste reference'!A$1:S$1048576,19,FALSE())),IF(ISERROR(VLOOKUP($A30,'[3]liste reference'!B$1:S$1048576,19,FALSE())),"",VLOOKUP($A30,'[3]liste reference'!B$1:S$1048576,19,FALSE())),VLOOKUP($A30,'[3]liste reference'!A$1:S$1048576,19,FALSE())))))</f>
        <v>1223</v>
      </c>
      <c r="Q30" s="486" t="n">
        <f aca="false">IF(ISTEXT(H30),"",(B30*$B$7/100)+(C30*$C$7/100))</f>
        <v>0.000499999988824129</v>
      </c>
      <c r="R30" s="487" t="n">
        <f aca="false">IF(OR(ISTEXT(H30),Q30=0),"",IF(Q30&lt;0.1,1,IF(Q30&lt;1,2,IF(Q30&lt;10,3,IF(Q30&lt;50,4,IF(Q30&gt;=50,5,""))))))</f>
        <v>1</v>
      </c>
      <c r="S30" s="487" t="n">
        <f aca="false">IF(ISERROR(R30*I30),0,R30*I30)</f>
        <v>11</v>
      </c>
      <c r="T30" s="487" t="n">
        <f aca="false">IF(ISERROR(R30*I30*J30),0,R30*I30*J30)</f>
        <v>22</v>
      </c>
      <c r="U30" s="499" t="n">
        <f aca="false">IF(ISERROR(R30*J30),0,R30*J30)</f>
        <v>2</v>
      </c>
      <c r="V30" s="488" t="str">
        <f aca="false">IF(AND(A30="",F30=0),"",IF(F30=0,"Il manque le(s) % de rec. !",""))</f>
        <v/>
      </c>
      <c r="W30" s="489"/>
      <c r="Y30" s="490" t="str">
        <f aca="false">IF(A30="new.cod","NEWCOD",IF(AND((Z30=""),ISTEXT(A30)),A30,IF(Z30="","",INDEX('[3]liste reference'!$A$8:$A$904,Z30))))</f>
        <v>AMBFLU</v>
      </c>
      <c r="Z30" s="280" t="n">
        <f aca="false">IF(ISERROR(MATCH(A30,'[3]liste reference'!$A$8:$A$904,0)),IF(ISERROR(MATCH(A30,'[3]liste reference'!$B$8:$B$904,0)),"",(MATCH(A30,'[3]liste reference'!$B$8:$B$904,0))),(MATCH(A30,'[3]liste reference'!$A$8:$A$904,0)))</f>
        <v>147</v>
      </c>
      <c r="AA30" s="491"/>
      <c r="AB30" s="492"/>
      <c r="AC30" s="492"/>
      <c r="BB30" s="280" t="n">
        <f aca="false">IF(A30="","",1)</f>
        <v>1</v>
      </c>
    </row>
    <row r="31" customFormat="false" ht="12.75" hidden="false" customHeight="false" outlineLevel="0" collapsed="false">
      <c r="A31" s="493" t="s">
        <v>691</v>
      </c>
      <c r="B31" s="494" t="n">
        <v>0</v>
      </c>
      <c r="C31" s="495" t="n">
        <v>0.00999999977648258</v>
      </c>
      <c r="D31" s="477" t="str">
        <f aca="false">IF(ISERROR(VLOOKUP($A31,'[3]liste reference'!$A$7:$D$904,2,0)),IF(ISERROR(VLOOKUP($A31,'[3]liste reference'!$B$7:$D$904,1,0)),"",VLOOKUP($A31,'[3]liste reference'!$B$7:$D$904,1,0)),VLOOKUP($A31,'[3]liste reference'!$A$7:$D$904,2,0))</f>
        <v>Bryum pseudotriquetrum</v>
      </c>
      <c r="E31" s="496" t="e">
        <f aca="false">IF(D31="",0,VLOOKUP(D31,D$22:D30,1,0))</f>
        <v>#N/A</v>
      </c>
      <c r="F31" s="497" t="n">
        <f aca="false">($B31*$B$7+$C31*$C$7)/100</f>
        <v>0.000499999988824129</v>
      </c>
      <c r="G31" s="479" t="str">
        <f aca="false">IF(A31="","",IF(ISERROR(VLOOKUP($A31,'[3]liste reference'!$A$7:$P$904,13,0)),IF(ISERROR(VLOOKUP($A31,'[3]liste reference'!$B$7:$P$904,12,0)),"    -",VLOOKUP($A31,'[3]liste reference'!$B$7:$P$904,12,0)),VLOOKUP($A31,'[3]liste reference'!$A$7:$P$904,13,0)))</f>
        <v>BRm</v>
      </c>
      <c r="H31" s="480" t="n">
        <f aca="false">IF(A31="","x",IF(ISERROR(VLOOKUP($A31,'[3]liste reference'!$A$8:$P$904,14,0)),IF(ISERROR(VLOOKUP($A31,'[3]liste reference'!$B$8:$P$904,13,0)),"x",VLOOKUP($A31,'[3]liste reference'!$B$8:$P$904,13,0)),VLOOKUP($A31,'[3]liste reference'!$A$8:$P$904,14,0)))</f>
        <v>5</v>
      </c>
      <c r="I31" s="481" t="str">
        <f aca="false">IF(ISNUMBER(H31),IF(ISERROR(VLOOKUP($A31,'[3]liste reference'!$A$7:$P$904,3,0)),IF(ISERROR(VLOOKUP($A31,'[3]liste reference'!$B$7:$P$904,2,0)),"",VLOOKUP($A31,'[3]liste reference'!$B$7:$P$904,2,0)),VLOOKUP($A31,'[3]liste reference'!$A$7:$P$904,3,0)),"")</f>
        <v/>
      </c>
      <c r="J31" s="481" t="str">
        <f aca="false">IF(ISNUMBER(H31),IF(ISERROR(VLOOKUP($A31,'[3]liste reference'!$A$7:$P$904,4,0)),IF(ISERROR(VLOOKUP($A31,'[3]liste reference'!$B$7:$P$904,3,0)),"",VLOOKUP($A31,'[3]liste reference'!$B$7:$P$904,3,0)),VLOOKUP($A31,'[3]liste reference'!$A$7:$P$904,4,0)),"")</f>
        <v/>
      </c>
      <c r="K31" s="482" t="str">
        <f aca="false">IF(A31="NEWCOD",IF(AB31="","Remplir le champs 'Nouveau taxa' svp.",$AB31),IF(ISTEXT($E31),"DEJA SAISI !",IF(A31="","",IF(ISERROR(VLOOKUP($A31,'[3]liste reference'!$A$7:$D$904,2,0)),IF(ISERROR(VLOOKUP($A31,'[3]liste reference'!$B$7:$D$904,1,0)),"code non répertorié ou synonyme",VLOOKUP($A31,'[3]liste reference'!$B$7:$D$904,1,0)),VLOOKUP(A31,'[3]liste reference'!$A$7:$D$904,2,0)))))</f>
        <v>Bryum pseudotriquetrum</v>
      </c>
      <c r="L31" s="498"/>
      <c r="M31" s="498"/>
      <c r="N31" s="498"/>
      <c r="O31" s="484"/>
      <c r="P31" s="485" t="n">
        <f aca="false">IF($A31="NEWCOD",IF($AC31="","No",$AC31),IF(ISTEXT($E31),"DEJA SAISI !",IF($A31="","",IF(ISERROR(VLOOKUP($A31,'[3]liste reference'!A$1:S$1048576,19,FALSE())),IF(ISERROR(VLOOKUP($A31,'[3]liste reference'!B$1:S$1048576,19,FALSE())),"",VLOOKUP($A31,'[3]liste reference'!B$1:S$1048576,19,FALSE())),VLOOKUP($A31,'[3]liste reference'!A$1:S$1048576,19,FALSE())))))</f>
        <v>1274</v>
      </c>
      <c r="Q31" s="486" t="n">
        <f aca="false">IF(ISTEXT(H31),"",(B31*$B$7/100)+(C31*$C$7/100))</f>
        <v>0.000499999988824129</v>
      </c>
      <c r="R31" s="487" t="n">
        <f aca="false">IF(OR(ISTEXT(H31),Q31=0),"",IF(Q31&lt;0.1,1,IF(Q31&lt;1,2,IF(Q31&lt;10,3,IF(Q31&lt;50,4,IF(Q31&gt;=50,5,""))))))</f>
        <v>1</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IF(A31="new.cod","NEWCOD",IF(AND((Z31=""),ISTEXT(A31)),A31,IF(Z31="","",INDEX('[3]liste reference'!$A$8:$A$904,Z31))))</f>
        <v>BRYPSE</v>
      </c>
      <c r="Z31" s="280" t="n">
        <f aca="false">IF(ISERROR(MATCH(A31,'[3]liste reference'!$A$8:$A$904,0)),IF(ISERROR(MATCH(A31,'[3]liste reference'!$B$8:$B$904,0)),"",(MATCH(A31,'[3]liste reference'!$B$8:$B$904,0))),(MATCH(A31,'[3]liste reference'!$A$8:$A$904,0)))</f>
        <v>160</v>
      </c>
      <c r="AA31" s="491"/>
      <c r="AB31" s="492"/>
      <c r="AC31" s="492"/>
      <c r="BB31" s="280" t="n">
        <f aca="false">IF(A31="","",1)</f>
        <v>1</v>
      </c>
    </row>
    <row r="32" customFormat="false" ht="12.75" hidden="false" customHeight="false" outlineLevel="0" collapsed="false">
      <c r="A32" s="493" t="s">
        <v>2111</v>
      </c>
      <c r="B32" s="494" t="n">
        <v>0</v>
      </c>
      <c r="C32" s="495" t="n">
        <v>0.00999999977648258</v>
      </c>
      <c r="D32" s="477" t="str">
        <f aca="false">IF(ISERROR(VLOOKUP($A32,'[3]liste reference'!$A$7:$D$904,2,0)),IF(ISERROR(VLOOKUP($A32,'[3]liste reference'!$B$7:$D$904,1,0)),"",VLOOKUP($A32,'[3]liste reference'!$B$7:$D$904,1,0)),VLOOKUP($A32,'[3]liste reference'!$A$7:$D$904,2,0))</f>
        <v>Veronica beccabunga</v>
      </c>
      <c r="E32" s="496" t="e">
        <f aca="false">IF(D32="",0,VLOOKUP(D32,D$22:D31,1,0))</f>
        <v>#N/A</v>
      </c>
      <c r="F32" s="497" t="n">
        <f aca="false">($B32*$B$7+$C32*$C$7)/100</f>
        <v>0.000499999988824129</v>
      </c>
      <c r="G32" s="479" t="str">
        <f aca="false">IF(A32="","",IF(ISERROR(VLOOKUP($A32,'[3]liste reference'!$A$7:$P$904,13,0)),IF(ISERROR(VLOOKUP($A32,'[3]liste reference'!$B$7:$P$904,12,0)),"    -",VLOOKUP($A32,'[3]liste reference'!$B$7:$P$904,12,0)),VLOOKUP($A32,'[3]liste reference'!$A$7:$P$904,13,0)))</f>
        <v>PHe</v>
      </c>
      <c r="H32" s="480" t="n">
        <f aca="false">IF(A32="","x",IF(ISERROR(VLOOKUP($A32,'[3]liste reference'!$A$8:$P$904,14,0)),IF(ISERROR(VLOOKUP($A32,'[3]liste reference'!$B$8:$P$904,13,0)),"x",VLOOKUP($A32,'[3]liste reference'!$B$8:$P$904,13,0)),VLOOKUP($A32,'[3]liste reference'!$A$8:$P$904,14,0)))</f>
        <v>8</v>
      </c>
      <c r="I32" s="481" t="n">
        <f aca="false">IF(ISNUMBER(H32),IF(ISERROR(VLOOKUP($A32,'[3]liste reference'!$A$7:$P$904,3,0)),IF(ISERROR(VLOOKUP($A32,'[3]liste reference'!$B$7:$P$904,2,0)),"",VLOOKUP($A32,'[3]liste reference'!$B$7:$P$904,2,0)),VLOOKUP($A32,'[3]liste reference'!$A$7:$P$904,3,0)),"")</f>
        <v>10</v>
      </c>
      <c r="J32" s="481" t="n">
        <f aca="false">IF(ISNUMBER(H32),IF(ISERROR(VLOOKUP($A32,'[3]liste reference'!$A$7:$P$904,4,0)),IF(ISERROR(VLOOKUP($A32,'[3]liste reference'!$B$7:$P$904,3,0)),"",VLOOKUP($A32,'[3]liste reference'!$B$7:$P$904,3,0)),VLOOKUP($A32,'[3]liste reference'!$A$7:$P$904,4,0)),"")</f>
        <v>1</v>
      </c>
      <c r="K32" s="482" t="str">
        <f aca="false">IF(A32="NEWCOD",IF(AB32="","Remplir le champs 'Nouveau taxa' svp.",$AB32),IF(ISTEXT($E32),"DEJA SAISI !",IF(A32="","",IF(ISERROR(VLOOKUP($A32,'[3]liste reference'!$A$7:$D$904,2,0)),IF(ISERROR(VLOOKUP($A32,'[3]liste reference'!$B$7:$D$904,1,0)),"code non répertorié ou synonyme",VLOOKUP($A32,'[3]liste reference'!$B$7:$D$904,1,0)),VLOOKUP(A32,'[3]liste reference'!$A$7:$D$904,2,0)))))</f>
        <v>Veronica beccabunga</v>
      </c>
      <c r="L32" s="498"/>
      <c r="M32" s="498"/>
      <c r="N32" s="498"/>
      <c r="O32" s="484"/>
      <c r="P32" s="485" t="n">
        <f aca="false">IF($A32="NEWCOD",IF($AC32="","No",$AC32),IF(ISTEXT($E32),"DEJA SAISI !",IF($A32="","",IF(ISERROR(VLOOKUP($A32,'[3]liste reference'!A$1:S$1048576,19,FALSE())),IF(ISERROR(VLOOKUP($A32,'[3]liste reference'!B$1:S$1048576,19,FALSE())),"",VLOOKUP($A32,'[3]liste reference'!B$1:S$1048576,19,FALSE())),VLOOKUP($A32,'[3]liste reference'!A$1:S$1048576,19,FALSE())))))</f>
        <v>1957</v>
      </c>
      <c r="Q32" s="486" t="n">
        <f aca="false">IF(ISTEXT(H32),"",(B32*$B$7/100)+(C32*$C$7/100))</f>
        <v>0.000499999988824129</v>
      </c>
      <c r="R32" s="487" t="n">
        <f aca="false">IF(OR(ISTEXT(H32),Q32=0),"",IF(Q32&lt;0.1,1,IF(Q32&lt;1,2,IF(Q32&lt;10,3,IF(Q32&lt;50,4,IF(Q32&gt;=50,5,""))))))</f>
        <v>1</v>
      </c>
      <c r="S32" s="487" t="n">
        <f aca="false">IF(ISERROR(R32*I32),0,R32*I32)</f>
        <v>10</v>
      </c>
      <c r="T32" s="487" t="n">
        <f aca="false">IF(ISERROR(R32*I32*J32),0,R32*I32*J32)</f>
        <v>10</v>
      </c>
      <c r="U32" s="499" t="n">
        <f aca="false">IF(ISERROR(R32*J32),0,R32*J32)</f>
        <v>1</v>
      </c>
      <c r="V32" s="488" t="str">
        <f aca="false">IF(AND(A32="",F32=0),"",IF(F32=0,"Il manque le(s) % de rec. !",""))</f>
        <v/>
      </c>
      <c r="W32" s="489"/>
      <c r="Y32" s="490" t="str">
        <f aca="false">IF(A32="new.cod","NEWCOD",IF(AND((Z32=""),ISTEXT(A32)),A32,IF(Z32="","",INDEX('[3]liste reference'!$A$8:$A$904,Z32))))</f>
        <v>VERBEC</v>
      </c>
      <c r="Z32" s="280" t="n">
        <f aca="false">IF(ISERROR(MATCH(A32,'[3]liste reference'!$A$8:$A$904,0)),IF(ISERROR(MATCH(A32,'[3]liste reference'!$B$8:$B$904,0)),"",(MATCH(A32,'[3]liste reference'!$B$8:$B$904,0))),(MATCH(A32,'[3]liste reference'!$A$8:$A$904,0)))</f>
        <v>683</v>
      </c>
      <c r="AA32" s="491"/>
      <c r="AB32" s="492"/>
      <c r="AC32" s="492"/>
      <c r="BB32" s="280" t="n">
        <f aca="false">IF(A32="","",1)</f>
        <v>1</v>
      </c>
    </row>
    <row r="33" customFormat="false" ht="12.75" hidden="false" customHeight="false" outlineLevel="0" collapsed="false">
      <c r="A33" s="493" t="s">
        <v>1943</v>
      </c>
      <c r="B33" s="494" t="n">
        <v>0</v>
      </c>
      <c r="C33" s="495" t="n">
        <v>0.00999999977648258</v>
      </c>
      <c r="D33" s="477" t="str">
        <f aca="false">IF(ISERROR(VLOOKUP($A33,'[3]liste reference'!$A$7:$D$904,2,0)),IF(ISERROR(VLOOKUP($A33,'[3]liste reference'!$B$7:$D$904,1,0)),"",VLOOKUP($A33,'[3]liste reference'!$B$7:$D$904,1,0)),VLOOKUP($A33,'[3]liste reference'!$A$7:$D$904,2,0))</f>
        <v>Mentha sp.</v>
      </c>
      <c r="E33" s="496" t="e">
        <f aca="false">IF(D33="",0,VLOOKUP(D33,D$22:D32,1,0))</f>
        <v>#N/A</v>
      </c>
      <c r="F33" s="497" t="n">
        <f aca="false">($B33*$B$7+$C33*$C$7)/100</f>
        <v>0.000499999988824129</v>
      </c>
      <c r="G33" s="479" t="str">
        <f aca="false">IF(A33="","",IF(ISERROR(VLOOKUP($A33,'[3]liste reference'!$A$7:$P$904,13,0)),IF(ISERROR(VLOOKUP($A33,'[3]liste reference'!$B$7:$P$904,12,0)),"    -",VLOOKUP($A33,'[3]liste reference'!$B$7:$P$904,12,0)),VLOOKUP($A33,'[3]liste reference'!$A$7:$P$904,13,0)))</f>
        <v>PHe</v>
      </c>
      <c r="H33" s="480" t="n">
        <f aca="false">IF(A33="","x",IF(ISERROR(VLOOKUP($A33,'[3]liste reference'!$A$8:$P$904,14,0)),IF(ISERROR(VLOOKUP($A33,'[3]liste reference'!$B$8:$P$904,13,0)),"x",VLOOKUP($A33,'[3]liste reference'!$B$8:$P$904,13,0)),VLOOKUP($A33,'[3]liste reference'!$A$8:$P$904,14,0)))</f>
        <v>8</v>
      </c>
      <c r="I33" s="481" t="str">
        <f aca="false">IF(ISNUMBER(H33),IF(ISERROR(VLOOKUP($A33,'[3]liste reference'!$A$7:$P$904,3,0)),IF(ISERROR(VLOOKUP($A33,'[3]liste reference'!$B$7:$P$904,2,0)),"",VLOOKUP($A33,'[3]liste reference'!$B$7:$P$904,2,0)),VLOOKUP($A33,'[3]liste reference'!$A$7:$P$904,3,0)),"")</f>
        <v/>
      </c>
      <c r="J33" s="481" t="str">
        <f aca="false">IF(ISNUMBER(H33),IF(ISERROR(VLOOKUP($A33,'[3]liste reference'!$A$7:$P$904,4,0)),IF(ISERROR(VLOOKUP($A33,'[3]liste reference'!$B$7:$P$904,3,0)),"",VLOOKUP($A33,'[3]liste reference'!$B$7:$P$904,3,0)),VLOOKUP($A33,'[3]liste reference'!$A$7:$P$904,4,0)),"")</f>
        <v/>
      </c>
      <c r="K33" s="482" t="str">
        <f aca="false">IF(A33="NEWCOD",IF(AB33="","Remplir le champs 'Nouveau taxa' svp.",$AB33),IF(ISTEXT($E33),"DEJA SAISI !",IF(A33="","",IF(ISERROR(VLOOKUP($A33,'[3]liste reference'!$A$7:$D$904,2,0)),IF(ISERROR(VLOOKUP($A33,'[3]liste reference'!$B$7:$D$904,1,0)),"code non répertorié ou synonyme",VLOOKUP($A33,'[3]liste reference'!$B$7:$D$904,1,0)),VLOOKUP(A33,'[3]liste reference'!$A$7:$D$904,2,0)))))</f>
        <v>Mentha sp.</v>
      </c>
      <c r="L33" s="498"/>
      <c r="M33" s="498"/>
      <c r="N33" s="498"/>
      <c r="O33" s="484"/>
      <c r="P33" s="485" t="n">
        <f aca="false">IF($A33="NEWCOD",IF($AC33="","No",$AC33),IF(ISTEXT($E33),"DEJA SAISI !",IF($A33="","",IF(ISERROR(VLOOKUP($A33,'[3]liste reference'!A$1:S$1048576,19,FALSE())),IF(ISERROR(VLOOKUP($A33,'[3]liste reference'!B$1:S$1048576,19,FALSE())),"",VLOOKUP($A33,'[3]liste reference'!B$1:S$1048576,19,FALSE())),VLOOKUP($A33,'[3]liste reference'!A$1:S$1048576,19,FALSE())))))</f>
        <v>1790</v>
      </c>
      <c r="Q33" s="486" t="n">
        <f aca="false">IF(ISTEXT(H33),"",(B33*$B$7/100)+(C33*$C$7/100))</f>
        <v>0.000499999988824129</v>
      </c>
      <c r="R33" s="487" t="n">
        <f aca="false">IF(OR(ISTEXT(H33),Q33=0),"",IF(Q33&lt;0.1,1,IF(Q33&lt;1,2,IF(Q33&lt;10,3,IF(Q33&lt;50,4,IF(Q33&gt;=50,5,""))))))</f>
        <v>1</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IF(A33="new.cod","NEWCOD",IF(AND((Z33=""),ISTEXT(A33)),A33,IF(Z33="","",INDEX('[3]liste reference'!$A$8:$A$904,Z33))))</f>
        <v>MENSPX</v>
      </c>
      <c r="Z33" s="280" t="n">
        <f aca="false">IF(ISERROR(MATCH(A33,'[3]liste reference'!$A$8:$A$904,0)),IF(ISERROR(MATCH(A33,'[3]liste reference'!$B$8:$B$904,0)),"",(MATCH(A33,'[3]liste reference'!$B$8:$B$904,0))),(MATCH(A33,'[3]liste reference'!$A$8:$A$904,0)))</f>
        <v>610</v>
      </c>
      <c r="AA33" s="491"/>
      <c r="AB33" s="492"/>
      <c r="AC33" s="492"/>
      <c r="BB33" s="280" t="n">
        <f aca="false">IF(A33="","",1)</f>
        <v>1</v>
      </c>
    </row>
    <row r="34" customFormat="false" ht="12.75" hidden="false" customHeight="false" outlineLevel="0" collapsed="false">
      <c r="A34" s="493" t="s">
        <v>1828</v>
      </c>
      <c r="B34" s="494" t="n">
        <v>0</v>
      </c>
      <c r="C34" s="495" t="n">
        <v>3</v>
      </c>
      <c r="D34" s="477" t="str">
        <f aca="false">IF(ISERROR(VLOOKUP($A34,'[3]liste reference'!$A$7:$D$904,2,0)),IF(ISERROR(VLOOKUP($A34,'[3]liste reference'!$B$7:$D$904,1,0)),"",VLOOKUP($A34,'[3]liste reference'!$B$7:$D$904,1,0)),VLOOKUP($A34,'[3]liste reference'!$A$7:$D$904,2,0))</f>
        <v>Eleocharis palustris</v>
      </c>
      <c r="E34" s="496" t="e">
        <f aca="false">IF(D34="",0,VLOOKUP(D34,D$22:D33,1,0))</f>
        <v>#N/A</v>
      </c>
      <c r="F34" s="501" t="n">
        <f aca="false">($B34*$B$7+$C34*$C$7)/100</f>
        <v>0.15</v>
      </c>
      <c r="G34" s="479" t="str">
        <f aca="false">IF(A34="","",IF(ISERROR(VLOOKUP($A34,'[3]liste reference'!$A$7:$P$904,13,0)),IF(ISERROR(VLOOKUP($A34,'[3]liste reference'!$B$7:$P$904,12,0)),"    -",VLOOKUP($A34,'[3]liste reference'!$B$7:$P$904,12,0)),VLOOKUP($A34,'[3]liste reference'!$A$7:$P$904,13,0)))</f>
        <v>PHe</v>
      </c>
      <c r="H34" s="480" t="n">
        <f aca="false">IF(A34="","x",IF(ISERROR(VLOOKUP($A34,'[3]liste reference'!$A$8:$P$904,14,0)),IF(ISERROR(VLOOKUP($A34,'[3]liste reference'!$B$8:$P$904,13,0)),"x",VLOOKUP($A34,'[3]liste reference'!$B$8:$P$904,13,0)),VLOOKUP($A34,'[3]liste reference'!$A$8:$P$904,14,0)))</f>
        <v>8</v>
      </c>
      <c r="I34" s="481" t="n">
        <f aca="false">IF(ISNUMBER(H34),IF(ISERROR(VLOOKUP($A34,'[3]liste reference'!$A$7:$P$904,3,0)),IF(ISERROR(VLOOKUP($A34,'[3]liste reference'!$B$7:$P$904,2,0)),"",VLOOKUP($A34,'[3]liste reference'!$B$7:$P$904,2,0)),VLOOKUP($A34,'[3]liste reference'!$A$7:$P$904,3,0)),"")</f>
        <v>12</v>
      </c>
      <c r="J34" s="481" t="n">
        <f aca="false">IF(ISNUMBER(H34),IF(ISERROR(VLOOKUP($A34,'[3]liste reference'!$A$7:$P$904,4,0)),IF(ISERROR(VLOOKUP($A34,'[3]liste reference'!$B$7:$P$904,3,0)),"",VLOOKUP($A34,'[3]liste reference'!$B$7:$P$904,3,0)),VLOOKUP($A34,'[3]liste reference'!$A$7:$P$904,4,0)),"")</f>
        <v>2</v>
      </c>
      <c r="K34" s="482" t="str">
        <f aca="false">IF(A34="NEWCOD",IF(AB34="","Remplir le champs 'Nouveau taxa' svp.",$AB34),IF(ISTEXT($E34),"DEJA SAISI !",IF(A34="","",IF(ISERROR(VLOOKUP($A34,'[3]liste reference'!$A$7:$D$904,2,0)),IF(ISERROR(VLOOKUP($A34,'[3]liste reference'!$B$7:$D$904,1,0)),"code non répertorié ou synonyme",VLOOKUP($A34,'[3]liste reference'!$B$7:$D$904,1,0)),VLOOKUP(A34,'[3]liste reference'!$A$7:$D$904,2,0)))))</f>
        <v>Eleocharis palustris</v>
      </c>
      <c r="L34" s="498"/>
      <c r="M34" s="498"/>
      <c r="N34" s="498"/>
      <c r="O34" s="484"/>
      <c r="P34" s="485" t="n">
        <f aca="false">IF($A34="NEWCOD",IF($AC34="","No",$AC34),IF(ISTEXT($E34),"DEJA SAISI !",IF($A34="","",IF(ISERROR(VLOOKUP($A34,'[3]liste reference'!A$1:S$1048576,19,FALSE())),IF(ISERROR(VLOOKUP($A34,'[3]liste reference'!B$1:S$1048576,19,FALSE())),"",VLOOKUP($A34,'[3]liste reference'!B$1:S$1048576,19,FALSE())),VLOOKUP($A34,'[3]liste reference'!A$1:S$1048576,19,FALSE())))))</f>
        <v>1506</v>
      </c>
      <c r="Q34" s="486" t="n">
        <f aca="false">IF(ISTEXT(H34),"",(B34*$B$7/100)+(C34*$C$7/100))</f>
        <v>0.15</v>
      </c>
      <c r="R34" s="487" t="n">
        <f aca="false">IF(OR(ISTEXT(H34),Q34=0),"",IF(Q34&lt;0.1,1,IF(Q34&lt;1,2,IF(Q34&lt;10,3,IF(Q34&lt;50,4,IF(Q34&gt;=50,5,""))))))</f>
        <v>2</v>
      </c>
      <c r="S34" s="487" t="n">
        <f aca="false">IF(ISERROR(R34*I34),0,R34*I34)</f>
        <v>24</v>
      </c>
      <c r="T34" s="487" t="n">
        <f aca="false">IF(ISERROR(R34*I34*J34),0,R34*I34*J34)</f>
        <v>48</v>
      </c>
      <c r="U34" s="499" t="n">
        <f aca="false">IF(ISERROR(R34*J34),0,R34*J34)</f>
        <v>4</v>
      </c>
      <c r="V34" s="488" t="str">
        <f aca="false">IF(AND(A34="",F34=0),"",IF(F34=0,"Il manque le(s) % de rec. !",""))</f>
        <v/>
      </c>
      <c r="W34" s="489"/>
      <c r="Y34" s="490" t="str">
        <f aca="false">IF(A34="new.cod","NEWCOD",IF(AND((Z34=""),ISTEXT(A34)),A34,IF(Z34="","",INDEX('[3]liste reference'!$A$8:$A$904,Z34))))</f>
        <v>ELEPAL</v>
      </c>
      <c r="Z34" s="280" t="n">
        <f aca="false">IF(ISERROR(MATCH(A34,'[3]liste reference'!$A$8:$A$904,0)),IF(ISERROR(MATCH(A34,'[3]liste reference'!$B$8:$B$904,0)),"",(MATCH(A34,'[3]liste reference'!$B$8:$B$904,0))),(MATCH(A34,'[3]liste reference'!$A$8:$A$904,0)))</f>
        <v>560</v>
      </c>
      <c r="AA34" s="491"/>
      <c r="AB34" s="492"/>
      <c r="AC34" s="492"/>
      <c r="BB34" s="280" t="n">
        <f aca="false">IF(A34="","",1)</f>
        <v>1</v>
      </c>
    </row>
    <row r="35" customFormat="false" ht="12.75" hidden="false" customHeight="false" outlineLevel="0" collapsed="false">
      <c r="A35" s="493" t="s">
        <v>682</v>
      </c>
      <c r="B35" s="494" t="n">
        <v>0</v>
      </c>
      <c r="C35" s="495" t="n">
        <v>0.00999999977648258</v>
      </c>
      <c r="D35" s="477" t="str">
        <f aca="false">IF(ISERROR(VLOOKUP($A35,'[3]liste reference'!$A$7:$D$904,2,0)),IF(ISERROR(VLOOKUP($A35,'[3]liste reference'!$B$7:$D$904,1,0)),"",VLOOKUP($A35,'[3]liste reference'!$B$7:$D$904,1,0)),VLOOKUP($A35,'[3]liste reference'!$A$7:$D$904,2,0))</f>
        <v>Bryum pallescens</v>
      </c>
      <c r="E35" s="496" t="e">
        <f aca="false">IF(D35="",0,VLOOKUP(D35,D$22:D34,1,0))</f>
        <v>#N/A</v>
      </c>
      <c r="F35" s="501" t="n">
        <f aca="false">($B35*$B$7+$C35*$C$7)/100</f>
        <v>0.000499999988824129</v>
      </c>
      <c r="G35" s="479" t="str">
        <f aca="false">IF(A35="","",IF(ISERROR(VLOOKUP($A35,'[3]liste reference'!$A$7:$P$904,13,0)),IF(ISERROR(VLOOKUP($A35,'[3]liste reference'!$B$7:$P$904,12,0)),"    -",VLOOKUP($A35,'[3]liste reference'!$B$7:$P$904,12,0)),VLOOKUP($A35,'[3]liste reference'!$A$7:$P$904,13,0)))</f>
        <v>BRm</v>
      </c>
      <c r="H35" s="480" t="n">
        <f aca="false">IF(A35="","x",IF(ISERROR(VLOOKUP($A35,'[3]liste reference'!$A$8:$P$904,14,0)),IF(ISERROR(VLOOKUP($A35,'[3]liste reference'!$B$8:$P$904,13,0)),"x",VLOOKUP($A35,'[3]liste reference'!$B$8:$P$904,13,0)),VLOOKUP($A35,'[3]liste reference'!$A$8:$P$904,14,0)))</f>
        <v>5</v>
      </c>
      <c r="I35" s="481" t="str">
        <f aca="false">IF(ISNUMBER(H35),IF(ISERROR(VLOOKUP($A35,'[3]liste reference'!$A$7:$P$904,3,0)),IF(ISERROR(VLOOKUP($A35,'[3]liste reference'!$B$7:$P$904,2,0)),"",VLOOKUP($A35,'[3]liste reference'!$B$7:$P$904,2,0)),VLOOKUP($A35,'[3]liste reference'!$A$7:$P$904,3,0)),"")</f>
        <v/>
      </c>
      <c r="J35" s="481" t="str">
        <f aca="false">IF(ISNUMBER(H35),IF(ISERROR(VLOOKUP($A35,'[3]liste reference'!$A$7:$P$904,4,0)),IF(ISERROR(VLOOKUP($A35,'[3]liste reference'!$B$7:$P$904,3,0)),"",VLOOKUP($A35,'[3]liste reference'!$B$7:$P$904,3,0)),VLOOKUP($A35,'[3]liste reference'!$A$7:$P$904,4,0)),"")</f>
        <v/>
      </c>
      <c r="K35" s="482" t="str">
        <f aca="false">IF(A35="NEWCOD",IF(AB35="","Remplir le champs 'Nouveau taxa' svp.",$AB35),IF(ISTEXT($E35),"DEJA SAISI !",IF(A35="","",IF(ISERROR(VLOOKUP($A35,'[3]liste reference'!$A$7:$D$904,2,0)),IF(ISERROR(VLOOKUP($A35,'[3]liste reference'!$B$7:$D$904,1,0)),"code non répertorié ou synonyme",VLOOKUP($A35,'[3]liste reference'!$B$7:$D$904,1,0)),VLOOKUP(A35,'[3]liste reference'!$A$7:$D$904,2,0)))))</f>
        <v>Bryum pallescens</v>
      </c>
      <c r="L35" s="498"/>
      <c r="M35" s="498"/>
      <c r="N35" s="498"/>
      <c r="O35" s="484"/>
      <c r="P35" s="485" t="n">
        <f aca="false">IF($A35="NEWCOD",IF($AC35="","No",$AC35),IF(ISTEXT($E35),"DEJA SAISI !",IF($A35="","",IF(ISERROR(VLOOKUP($A35,'[3]liste reference'!A$1:S$1048576,19,FALSE())),IF(ISERROR(VLOOKUP($A35,'[3]liste reference'!B$1:S$1048576,19,FALSE())),"",VLOOKUP($A35,'[3]liste reference'!B$1:S$1048576,19,FALSE())),VLOOKUP($A35,'[3]liste reference'!A$1:S$1048576,19,FALSE())))))</f>
        <v>19540</v>
      </c>
      <c r="Q35" s="486" t="n">
        <f aca="false">IF(ISTEXT(H35),"",(B35*$B$7/100)+(C35*$C$7/100))</f>
        <v>0.000499999988824129</v>
      </c>
      <c r="R35" s="487" t="n">
        <f aca="false">IF(OR(ISTEXT(H35),Q35=0),"",IF(Q35&lt;0.1,1,IF(Q35&lt;1,2,IF(Q35&lt;10,3,IF(Q35&lt;50,4,IF(Q35&gt;=50,5,""))))))</f>
        <v>1</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IF(A35="new.cod","NEWCOD",IF(AND((Z35=""),ISTEXT(A35)),A35,IF(Z35="","",INDEX('[3]liste reference'!$A$8:$A$904,Z35))))</f>
        <v>BRYPAS</v>
      </c>
      <c r="Z35" s="280" t="n">
        <f aca="false">IF(ISERROR(MATCH(A35,'[3]liste reference'!$A$8:$A$904,0)),IF(ISERROR(MATCH(A35,'[3]liste reference'!$B$8:$B$904,0)),"",(MATCH(A35,'[3]liste reference'!$B$8:$B$904,0))),(MATCH(A35,'[3]liste reference'!$A$8:$A$904,0)))</f>
        <v>159</v>
      </c>
      <c r="AA35" s="491"/>
      <c r="AB35" s="492"/>
      <c r="AC35" s="492"/>
      <c r="BB35" s="280" t="n">
        <f aca="false">IF(A35="","",1)</f>
        <v>1</v>
      </c>
    </row>
    <row r="36" customFormat="false" ht="12.75" hidden="false" customHeight="false" outlineLevel="0" collapsed="false">
      <c r="A36" s="493" t="s">
        <v>359</v>
      </c>
      <c r="B36" s="494" t="n">
        <v>0</v>
      </c>
      <c r="C36" s="495" t="n">
        <v>0.00999999977648258</v>
      </c>
      <c r="D36" s="477" t="str">
        <f aca="false">IF(ISERROR(VLOOKUP($A36,'[3]liste reference'!$A$7:$D$904,2,0)),IF(ISERROR(VLOOKUP($A36,'[3]liste reference'!$B$7:$D$904,1,0)),"",VLOOKUP($A36,'[3]liste reference'!$B$7:$D$904,1,0)),VLOOKUP($A36,'[3]liste reference'!$A$7:$D$904,2,0))</f>
        <v>Chiloscyphus polyanthos</v>
      </c>
      <c r="E36" s="496" t="e">
        <f aca="false">IF(D36="",0,VLOOKUP(D36,D$22:D35,1,0))</f>
        <v>#N/A</v>
      </c>
      <c r="F36" s="501" t="n">
        <f aca="false">($B36*$B$7+$C36*$C$7)/100</f>
        <v>0.000499999988824129</v>
      </c>
      <c r="G36" s="479" t="str">
        <f aca="false">IF(A36="","",IF(ISERROR(VLOOKUP($A36,'[3]liste reference'!$A$7:$P$904,13,0)),IF(ISERROR(VLOOKUP($A36,'[3]liste reference'!$B$7:$P$904,12,0)),"    -",VLOOKUP($A36,'[3]liste reference'!$B$7:$P$904,12,0)),VLOOKUP($A36,'[3]liste reference'!$A$7:$P$904,13,0)))</f>
        <v>BRh</v>
      </c>
      <c r="H36" s="480" t="n">
        <f aca="false">IF(A36="","x",IF(ISERROR(VLOOKUP($A36,'[3]liste reference'!$A$8:$P$904,14,0)),IF(ISERROR(VLOOKUP($A36,'[3]liste reference'!$B$8:$P$904,13,0)),"x",VLOOKUP($A36,'[3]liste reference'!$B$8:$P$904,13,0)),VLOOKUP($A36,'[3]liste reference'!$A$8:$P$904,14,0)))</f>
        <v>4</v>
      </c>
      <c r="I36" s="481" t="n">
        <f aca="false">IF(ISNUMBER(H36),IF(ISERROR(VLOOKUP($A36,'[3]liste reference'!$A$7:$P$904,3,0)),IF(ISERROR(VLOOKUP($A36,'[3]liste reference'!$B$7:$P$904,2,0)),"",VLOOKUP($A36,'[3]liste reference'!$B$7:$P$904,2,0)),VLOOKUP($A36,'[3]liste reference'!$A$7:$P$904,3,0)),"")</f>
        <v>15</v>
      </c>
      <c r="J36" s="481" t="n">
        <f aca="false">IF(ISNUMBER(H36),IF(ISERROR(VLOOKUP($A36,'[3]liste reference'!$A$7:$P$904,4,0)),IF(ISERROR(VLOOKUP($A36,'[3]liste reference'!$B$7:$P$904,3,0)),"",VLOOKUP($A36,'[3]liste reference'!$B$7:$P$904,3,0)),VLOOKUP($A36,'[3]liste reference'!$A$7:$P$904,4,0)),"")</f>
        <v>2</v>
      </c>
      <c r="K36" s="482" t="str">
        <f aca="false">IF(A36="NEWCOD",IF(AB36="","Remplir le champs 'Nouveau taxa' svp.",$AB36),IF(ISTEXT($E36),"DEJA SAISI !",IF(A36="","",IF(ISERROR(VLOOKUP($A36,'[3]liste reference'!$A$7:$D$904,2,0)),IF(ISERROR(VLOOKUP($A36,'[3]liste reference'!$B$7:$D$904,1,0)),"code non répertorié ou synonyme",VLOOKUP($A36,'[3]liste reference'!$B$7:$D$904,1,0)),VLOOKUP(A36,'[3]liste reference'!$A$7:$D$904,2,0)))))</f>
        <v>Chiloscyphus polyanthos</v>
      </c>
      <c r="L36" s="498"/>
      <c r="M36" s="498"/>
      <c r="N36" s="498"/>
      <c r="O36" s="484"/>
      <c r="P36" s="485" t="n">
        <f aca="false">IF($A36="NEWCOD",IF($AC36="","No",$AC36),IF(ISTEXT($E36),"DEJA SAISI !",IF($A36="","",IF(ISERROR(VLOOKUP($A36,'[3]liste reference'!A$1:S$1048576,19,FALSE())),IF(ISERROR(VLOOKUP($A36,'[3]liste reference'!B$1:S$1048576,19,FALSE())),"",VLOOKUP($A36,'[3]liste reference'!B$1:S$1048576,19,FALSE())),VLOOKUP($A36,'[3]liste reference'!A$1:S$1048576,19,FALSE())))))</f>
        <v>1186</v>
      </c>
      <c r="Q36" s="486" t="n">
        <f aca="false">IF(ISTEXT(H36),"",(B36*$B$7/100)+(C36*$C$7/100))</f>
        <v>0.000499999988824129</v>
      </c>
      <c r="R36" s="487" t="n">
        <f aca="false">IF(OR(ISTEXT(H36),Q36=0),"",IF(Q36&lt;0.1,1,IF(Q36&lt;1,2,IF(Q36&lt;10,3,IF(Q36&lt;50,4,IF(Q36&gt;=50,5,""))))))</f>
        <v>1</v>
      </c>
      <c r="S36" s="487" t="n">
        <f aca="false">IF(ISERROR(R36*I36),0,R36*I36)</f>
        <v>15</v>
      </c>
      <c r="T36" s="487" t="n">
        <f aca="false">IF(ISERROR(R36*I36*J36),0,R36*I36*J36)</f>
        <v>30</v>
      </c>
      <c r="U36" s="499" t="n">
        <f aca="false">IF(ISERROR(R36*J36),0,R36*J36)</f>
        <v>2</v>
      </c>
      <c r="V36" s="488" t="str">
        <f aca="false">IF(AND(A36="",F36=0),"",IF(F36=0,"Il manque le(s) % de rec. !",""))</f>
        <v/>
      </c>
      <c r="W36" s="489"/>
      <c r="Y36" s="490" t="str">
        <f aca="false">IF(A36="new.cod","NEWCOD",IF(AND((Z36=""),ISTEXT(A36)),A36,IF(Z36="","",INDEX('[3]liste reference'!$A$8:$A$904,Z36))))</f>
        <v>CHIPOL</v>
      </c>
      <c r="Z36" s="280" t="n">
        <f aca="false">IF(ISERROR(MATCH(A36,'[3]liste reference'!$A$8:$A$904,0)),IF(ISERROR(MATCH(A36,'[3]liste reference'!$B$8:$B$904,0)),"",(MATCH(A36,'[3]liste reference'!$B$8:$B$904,0))),(MATCH(A36,'[3]liste reference'!$A$8:$A$904,0)))</f>
        <v>97</v>
      </c>
      <c r="AA36" s="491"/>
      <c r="AB36" s="492"/>
      <c r="AC36" s="492"/>
      <c r="BB36" s="280" t="n">
        <f aca="false">IF(A36="","",1)</f>
        <v>1</v>
      </c>
    </row>
    <row r="37" customFormat="false" ht="12.75" hidden="false" customHeight="false" outlineLevel="0" collapsed="false">
      <c r="A37" s="493" t="s">
        <v>1161</v>
      </c>
      <c r="B37" s="494" t="n">
        <v>0</v>
      </c>
      <c r="C37" s="495" t="n">
        <v>0.00999999977648258</v>
      </c>
      <c r="D37" s="477" t="str">
        <f aca="false">IF(ISERROR(VLOOKUP($A37,'[3]liste reference'!$A$7:$D$904,2,0)),IF(ISERROR(VLOOKUP($A37,'[3]liste reference'!$B$7:$D$904,1,0)),"",VLOOKUP($A37,'[3]liste reference'!$B$7:$D$904,1,0)),VLOOKUP($A37,'[3]liste reference'!$A$7:$D$904,2,0))</f>
        <v>Equisetum palustre</v>
      </c>
      <c r="E37" s="496" t="e">
        <f aca="false">IF(D37="",0,VLOOKUP(D37,D$22:D36,1,0))</f>
        <v>#N/A</v>
      </c>
      <c r="F37" s="501" t="n">
        <f aca="false">($B37*$B$7+$C37*$C$7)/100</f>
        <v>0.000499999988824129</v>
      </c>
      <c r="G37" s="479" t="str">
        <f aca="false">IF(A37="","",IF(ISERROR(VLOOKUP($A37,'[3]liste reference'!$A$7:$P$904,13,0)),IF(ISERROR(VLOOKUP($A37,'[3]liste reference'!$B$7:$P$904,12,0)),"    -",VLOOKUP($A37,'[3]liste reference'!$B$7:$P$904,12,0)),VLOOKUP($A37,'[3]liste reference'!$A$7:$P$904,13,0)))</f>
        <v>PTE</v>
      </c>
      <c r="H37" s="480" t="n">
        <f aca="false">IF(A37="","x",IF(ISERROR(VLOOKUP($A37,'[3]liste reference'!$A$8:$P$904,14,0)),IF(ISERROR(VLOOKUP($A37,'[3]liste reference'!$B$8:$P$904,13,0)),"x",VLOOKUP($A37,'[3]liste reference'!$B$8:$P$904,13,0)),VLOOKUP($A37,'[3]liste reference'!$A$8:$P$904,14,0)))</f>
        <v>6</v>
      </c>
      <c r="I37" s="481" t="n">
        <f aca="false">IF(ISNUMBER(H37),IF(ISERROR(VLOOKUP($A37,'[3]liste reference'!$A$7:$P$904,3,0)),IF(ISERROR(VLOOKUP($A37,'[3]liste reference'!$B$7:$P$904,2,0)),"",VLOOKUP($A37,'[3]liste reference'!$B$7:$P$904,2,0)),VLOOKUP($A37,'[3]liste reference'!$A$7:$P$904,3,0)),"")</f>
        <v>10</v>
      </c>
      <c r="J37" s="481" t="n">
        <f aca="false">IF(ISNUMBER(H37),IF(ISERROR(VLOOKUP($A37,'[3]liste reference'!$A$7:$P$904,4,0)),IF(ISERROR(VLOOKUP($A37,'[3]liste reference'!$B$7:$P$904,3,0)),"",VLOOKUP($A37,'[3]liste reference'!$B$7:$P$904,3,0)),VLOOKUP($A37,'[3]liste reference'!$A$7:$P$904,4,0)),"")</f>
        <v>1</v>
      </c>
      <c r="K37" s="482" t="str">
        <f aca="false">IF(A37="NEWCOD",IF(AB37="","Remplir le champs 'Nouveau taxa' svp.",$AB37),IF(ISTEXT($E37),"DEJA SAISI !",IF(A37="","",IF(ISERROR(VLOOKUP($A37,'[3]liste reference'!$A$7:$D$904,2,0)),IF(ISERROR(VLOOKUP($A37,'[3]liste reference'!$B$7:$D$904,1,0)),"code non répertorié ou synonyme",VLOOKUP($A37,'[3]liste reference'!$B$7:$D$904,1,0)),VLOOKUP(A37,'[3]liste reference'!$A$7:$D$904,2,0)))))</f>
        <v>Equisetum palustre</v>
      </c>
      <c r="L37" s="498"/>
      <c r="M37" s="498"/>
      <c r="N37" s="498"/>
      <c r="O37" s="484"/>
      <c r="P37" s="485" t="n">
        <f aca="false">IF($A37="NEWCOD",IF($AC37="","No",$AC37),IF(ISTEXT($E37),"DEJA SAISI !",IF($A37="","",IF(ISERROR(VLOOKUP($A37,'[3]liste reference'!A$1:S$1048576,19,FALSE())),IF(ISERROR(VLOOKUP($A37,'[3]liste reference'!B$1:S$1048576,19,FALSE())),"",VLOOKUP($A37,'[3]liste reference'!B$1:S$1048576,19,FALSE())),VLOOKUP($A37,'[3]liste reference'!A$1:S$1048576,19,FALSE())))))</f>
        <v>1387</v>
      </c>
      <c r="Q37" s="486" t="n">
        <f aca="false">IF(ISTEXT(H37),"",(B37*$B$7/100)+(C37*$C$7/100))</f>
        <v>0.000499999988824129</v>
      </c>
      <c r="R37" s="487" t="n">
        <f aca="false">IF(OR(ISTEXT(H37),Q37=0),"",IF(Q37&lt;0.1,1,IF(Q37&lt;1,2,IF(Q37&lt;10,3,IF(Q37&lt;50,4,IF(Q37&gt;=50,5,""))))))</f>
        <v>1</v>
      </c>
      <c r="S37" s="487" t="n">
        <f aca="false">IF(ISERROR(R37*I37),0,R37*I37)</f>
        <v>10</v>
      </c>
      <c r="T37" s="487" t="n">
        <f aca="false">IF(ISERROR(R37*I37*J37),0,R37*I37*J37)</f>
        <v>10</v>
      </c>
      <c r="U37" s="499" t="n">
        <f aca="false">IF(ISERROR(R37*J37),0,R37*J37)</f>
        <v>1</v>
      </c>
      <c r="V37" s="488" t="str">
        <f aca="false">IF(AND(A37="",F37=0),"",IF(F37=0,"Il manque le(s) % de rec. !",""))</f>
        <v/>
      </c>
      <c r="W37" s="489"/>
      <c r="Y37" s="490" t="str">
        <f aca="false">IF(A37="new.cod","NEWCOD",IF(AND((Z37=""),ISTEXT(A37)),A37,IF(Z37="","",INDEX('[3]liste reference'!$A$8:$A$904,Z37))))</f>
        <v>EQUPAL</v>
      </c>
      <c r="Z37" s="280" t="n">
        <f aca="false">IF(ISERROR(MATCH(A37,'[3]liste reference'!$A$8:$A$904,0)),IF(ISERROR(MATCH(A37,'[3]liste reference'!$B$8:$B$904,0)),"",(MATCH(A37,'[3]liste reference'!$B$8:$B$904,0))),(MATCH(A37,'[3]liste reference'!$A$8:$A$904,0)))</f>
        <v>281</v>
      </c>
      <c r="AA37" s="491" t="s">
        <v>2702</v>
      </c>
      <c r="AB37" s="492"/>
      <c r="AC37" s="492"/>
      <c r="BB37" s="280" t="n">
        <f aca="false">IF(A37="","",1)</f>
        <v>1</v>
      </c>
    </row>
    <row r="38" customFormat="false" ht="12.75" hidden="false" customHeight="false" outlineLevel="0" collapsed="false">
      <c r="A38" s="493" t="s">
        <v>1567</v>
      </c>
      <c r="B38" s="494" t="n">
        <v>0</v>
      </c>
      <c r="C38" s="495" t="n">
        <v>0.00999999977648258</v>
      </c>
      <c r="D38" s="477" t="str">
        <f aca="false">IF(ISERROR(VLOOKUP($A38,'[3]liste reference'!$A$7:$D$904,2,0)),IF(ISERROR(VLOOKUP($A38,'[3]liste reference'!$B$7:$D$904,1,0)),"",VLOOKUP($A38,'[3]liste reference'!$B$7:$D$904,1,0)),VLOOKUP($A38,'[3]liste reference'!$A$7:$D$904,2,0))</f>
        <v>Ranunculus flammula</v>
      </c>
      <c r="E38" s="496" t="e">
        <f aca="false">IF(D38="",0,VLOOKUP(D38,D$22:D37,1,0))</f>
        <v>#N/A</v>
      </c>
      <c r="F38" s="501" t="n">
        <f aca="false">($B38*$B$7+$C38*$C$7)/100</f>
        <v>0.000499999988824129</v>
      </c>
      <c r="G38" s="479" t="str">
        <f aca="false">IF(A38="","",IF(ISERROR(VLOOKUP($A38,'[3]liste reference'!$A$7:$P$904,13,0)),IF(ISERROR(VLOOKUP($A38,'[3]liste reference'!$B$7:$P$904,12,0)),"    -",VLOOKUP($A38,'[3]liste reference'!$B$7:$P$904,12,0)),VLOOKUP($A38,'[3]liste reference'!$A$7:$P$904,13,0)))</f>
        <v>PHy</v>
      </c>
      <c r="H38" s="480" t="n">
        <f aca="false">IF(A38="","x",IF(ISERROR(VLOOKUP($A38,'[3]liste reference'!$A$8:$P$904,14,0)),IF(ISERROR(VLOOKUP($A38,'[3]liste reference'!$B$8:$P$904,13,0)),"x",VLOOKUP($A38,'[3]liste reference'!$B$8:$P$904,13,0)),VLOOKUP($A38,'[3]liste reference'!$A$8:$P$904,14,0)))</f>
        <v>7</v>
      </c>
      <c r="I38" s="481" t="n">
        <f aca="false">IF(ISNUMBER(H38),IF(ISERROR(VLOOKUP($A38,'[3]liste reference'!$A$7:$P$904,3,0)),IF(ISERROR(VLOOKUP($A38,'[3]liste reference'!$B$7:$P$904,2,0)),"",VLOOKUP($A38,'[3]liste reference'!$B$7:$P$904,2,0)),VLOOKUP($A38,'[3]liste reference'!$A$7:$P$904,3,0)),"")</f>
        <v>16</v>
      </c>
      <c r="J38" s="481" t="n">
        <f aca="false">IF(ISNUMBER(H38),IF(ISERROR(VLOOKUP($A38,'[3]liste reference'!$A$7:$P$904,4,0)),IF(ISERROR(VLOOKUP($A38,'[3]liste reference'!$B$7:$P$904,3,0)),"",VLOOKUP($A38,'[3]liste reference'!$B$7:$P$904,3,0)),VLOOKUP($A38,'[3]liste reference'!$A$7:$P$904,4,0)),"")</f>
        <v>3</v>
      </c>
      <c r="K38" s="482" t="str">
        <f aca="false">IF(A38="NEWCOD",IF(AB38="","Remplir le champs 'Nouveau taxa' svp.",$AB38),IF(ISTEXT($E38),"DEJA SAISI !",IF(A38="","",IF(ISERROR(VLOOKUP($A38,'[3]liste reference'!$A$7:$D$904,2,0)),IF(ISERROR(VLOOKUP($A38,'[3]liste reference'!$B$7:$D$904,1,0)),"code non répertorié ou synonyme",VLOOKUP($A38,'[3]liste reference'!$B$7:$D$904,1,0)),VLOOKUP(A38,'[3]liste reference'!$A$7:$D$904,2,0)))))</f>
        <v>Ranunculus flammula</v>
      </c>
      <c r="L38" s="498"/>
      <c r="M38" s="498"/>
      <c r="N38" s="498"/>
      <c r="O38" s="484"/>
      <c r="P38" s="485" t="n">
        <f aca="false">IF($A38="NEWCOD",IF($AC38="","No",$AC38),IF(ISTEXT($E38),"DEJA SAISI !",IF($A38="","",IF(ISERROR(VLOOKUP($A38,'[3]liste reference'!A$1:S$1048576,19,FALSE())),IF(ISERROR(VLOOKUP($A38,'[3]liste reference'!B$1:S$1048576,19,FALSE())),"",VLOOKUP($A38,'[3]liste reference'!B$1:S$1048576,19,FALSE())),VLOOKUP($A38,'[3]liste reference'!A$1:S$1048576,19,FALSE())))))</f>
        <v>1902</v>
      </c>
      <c r="Q38" s="486" t="n">
        <f aca="false">IF(ISTEXT(H38),"",(B38*$B$7/100)+(C38*$C$7/100))</f>
        <v>0.000499999988824129</v>
      </c>
      <c r="R38" s="487" t="n">
        <f aca="false">IF(OR(ISTEXT(H38),Q38=0),"",IF(Q38&lt;0.1,1,IF(Q38&lt;1,2,IF(Q38&lt;10,3,IF(Q38&lt;50,4,IF(Q38&gt;=50,5,""))))))</f>
        <v>1</v>
      </c>
      <c r="S38" s="487" t="n">
        <f aca="false">IF(ISERROR(R38*I38),0,R38*I38)</f>
        <v>16</v>
      </c>
      <c r="T38" s="487" t="n">
        <f aca="false">IF(ISERROR(R38*I38*J38),0,R38*I38*J38)</f>
        <v>48</v>
      </c>
      <c r="U38" s="499" t="n">
        <f aca="false">IF(ISERROR(R38*J38),0,R38*J38)</f>
        <v>3</v>
      </c>
      <c r="V38" s="488" t="str">
        <f aca="false">IF(AND(A38="",F38=0),"",IF(F38=0,"Il manque le(s) % de rec. !",""))</f>
        <v/>
      </c>
      <c r="W38" s="489"/>
      <c r="Y38" s="490" t="str">
        <f aca="false">IF(A38="new.cod","NEWCOD",IF(AND((Z38=""),ISTEXT(A38)),A38,IF(Z38="","",INDEX('[3]liste reference'!$A$8:$A$904,Z38))))</f>
        <v>RANFLA</v>
      </c>
      <c r="Z38" s="280" t="n">
        <f aca="false">IF(ISERROR(MATCH(A38,'[3]liste reference'!$A$8:$A$904,0)),IF(ISERROR(MATCH(A38,'[3]liste reference'!$B$8:$B$904,0)),"",(MATCH(A38,'[3]liste reference'!$B$8:$B$904,0))),(MATCH(A38,'[3]liste reference'!$A$8:$A$904,0)))</f>
        <v>455</v>
      </c>
      <c r="AA38" s="491"/>
      <c r="AB38" s="492"/>
      <c r="AC38" s="492"/>
      <c r="BB38" s="280" t="n">
        <f aca="false">IF(A38="","",1)</f>
        <v>1</v>
      </c>
    </row>
    <row r="39" customFormat="false" ht="12.75" hidden="false" customHeight="false" outlineLevel="0" collapsed="false">
      <c r="A39" s="493" t="s">
        <v>576</v>
      </c>
      <c r="B39" s="494" t="n">
        <v>0</v>
      </c>
      <c r="C39" s="495" t="n">
        <v>0.00999999977648258</v>
      </c>
      <c r="D39" s="477" t="str">
        <f aca="false">IF(ISERROR(VLOOKUP($A39,'[3]liste reference'!$A$7:$D$904,2,0)),IF(ISERROR(VLOOKUP($A39,'[3]liste reference'!$B$7:$D$904,1,0)),"",VLOOKUP($A39,'[3]liste reference'!$B$7:$D$904,1,0)),VLOOKUP($A39,'[3]liste reference'!$A$7:$D$904,2,0))</f>
        <v>Riccia fluitans</v>
      </c>
      <c r="E39" s="496" t="e">
        <f aca="false">IF(D39="",0,VLOOKUP(D39,D$22:D38,1,0))</f>
        <v>#N/A</v>
      </c>
      <c r="F39" s="501" t="n">
        <f aca="false">($B39*$B$7+$C39*$C$7)/100</f>
        <v>0.000499999988824129</v>
      </c>
      <c r="G39" s="479" t="str">
        <f aca="false">IF(A39="","",IF(ISERROR(VLOOKUP($A39,'[3]liste reference'!$A$7:$P$904,13,0)),IF(ISERROR(VLOOKUP($A39,'[3]liste reference'!$B$7:$P$904,12,0)),"    -",VLOOKUP($A39,'[3]liste reference'!$B$7:$P$904,12,0)),VLOOKUP($A39,'[3]liste reference'!$A$7:$P$904,13,0)))</f>
        <v>BRh</v>
      </c>
      <c r="H39" s="480" t="n">
        <f aca="false">IF(A39="","x",IF(ISERROR(VLOOKUP($A39,'[3]liste reference'!$A$8:$P$904,14,0)),IF(ISERROR(VLOOKUP($A39,'[3]liste reference'!$B$8:$P$904,13,0)),"x",VLOOKUP($A39,'[3]liste reference'!$B$8:$P$904,13,0)),VLOOKUP($A39,'[3]liste reference'!$A$8:$P$904,14,0)))</f>
        <v>4</v>
      </c>
      <c r="I39" s="481" t="n">
        <f aca="false">IF(ISNUMBER(H39),IF(ISERROR(VLOOKUP($A39,'[3]liste reference'!$A$7:$P$904,3,0)),IF(ISERROR(VLOOKUP($A39,'[3]liste reference'!$B$7:$P$904,2,0)),"",VLOOKUP($A39,'[3]liste reference'!$B$7:$P$904,2,0)),VLOOKUP($A39,'[3]liste reference'!$A$7:$P$904,3,0)),"")</f>
        <v>8</v>
      </c>
      <c r="J39" s="481" t="n">
        <f aca="false">IF(ISNUMBER(H39),IF(ISERROR(VLOOKUP($A39,'[3]liste reference'!$A$7:$P$904,4,0)),IF(ISERROR(VLOOKUP($A39,'[3]liste reference'!$B$7:$P$904,3,0)),"",VLOOKUP($A39,'[3]liste reference'!$B$7:$P$904,3,0)),VLOOKUP($A39,'[3]liste reference'!$A$7:$P$904,4,0)),"")</f>
        <v>3</v>
      </c>
      <c r="K39" s="482" t="str">
        <f aca="false">IF(A39="NEWCOD",IF(AB39="","Remplir le champs 'Nouveau taxa' svp.",$AB39),IF(ISTEXT($E39),"DEJA SAISI !",IF(A39="","",IF(ISERROR(VLOOKUP($A39,'[3]liste reference'!$A$7:$D$904,2,0)),IF(ISERROR(VLOOKUP($A39,'[3]liste reference'!$B$7:$D$904,1,0)),"code non répertorié ou synonyme",VLOOKUP($A39,'[3]liste reference'!$B$7:$D$904,1,0)),VLOOKUP(A39,'[3]liste reference'!$A$7:$D$904,2,0)))))</f>
        <v>Riccia fluitans</v>
      </c>
      <c r="L39" s="498"/>
      <c r="M39" s="498"/>
      <c r="N39" s="498"/>
      <c r="O39" s="484"/>
      <c r="P39" s="485" t="n">
        <f aca="false">IF($A39="NEWCOD",IF($AC39="","No",$AC39),IF(ISTEXT($E39),"DEJA SAISI !",IF($A39="","",IF(ISERROR(VLOOKUP($A39,'[3]liste reference'!A$1:S$1048576,19,FALSE())),IF(ISERROR(VLOOKUP($A39,'[3]liste reference'!B$1:S$1048576,19,FALSE())),"",VLOOKUP($A39,'[3]liste reference'!B$1:S$1048576,19,FALSE())),VLOOKUP($A39,'[3]liste reference'!A$1:S$1048576,19,FALSE())))))</f>
        <v>1210</v>
      </c>
      <c r="Q39" s="486" t="n">
        <f aca="false">IF(ISTEXT(H39),"",(B39*$B$7/100)+(C39*$C$7/100))</f>
        <v>0.000499999988824129</v>
      </c>
      <c r="R39" s="487" t="n">
        <f aca="false">IF(OR(ISTEXT(H39),Q39=0),"",IF(Q39&lt;0.1,1,IF(Q39&lt;1,2,IF(Q39&lt;10,3,IF(Q39&lt;50,4,IF(Q39&gt;=50,5,""))))))</f>
        <v>1</v>
      </c>
      <c r="S39" s="487" t="n">
        <f aca="false">IF(ISERROR(R39*I39),0,R39*I39)</f>
        <v>8</v>
      </c>
      <c r="T39" s="487" t="n">
        <f aca="false">IF(ISERROR(R39*I39*J39),0,R39*I39*J39)</f>
        <v>24</v>
      </c>
      <c r="U39" s="499" t="n">
        <f aca="false">IF(ISERROR(R39*J39),0,R39*J39)</f>
        <v>3</v>
      </c>
      <c r="V39" s="488" t="str">
        <f aca="false">IF(AND(A39="",F39=0),"",IF(F39=0,"Il manque le(s) % de rec. !",""))</f>
        <v/>
      </c>
      <c r="W39" s="489"/>
      <c r="Y39" s="490" t="str">
        <f aca="false">IF(A39="new.cod","NEWCOD",IF(AND((Z39=""),ISTEXT(A39)),A39,IF(Z39="","",INDEX('[3]liste reference'!$A$8:$A$904,Z39))))</f>
        <v>RIIFLU</v>
      </c>
      <c r="Z39" s="280" t="n">
        <f aca="false">IF(ISERROR(MATCH(A39,'[3]liste reference'!$A$8:$A$904,0)),IF(ISERROR(MATCH(A39,'[3]liste reference'!$B$8:$B$904,0)),"",(MATCH(A39,'[3]liste reference'!$B$8:$B$904,0))),(MATCH(A39,'[3]liste reference'!$A$8:$A$904,0)))</f>
        <v>133</v>
      </c>
      <c r="AA39" s="491"/>
      <c r="AB39" s="492"/>
      <c r="AC39" s="492"/>
      <c r="BB39" s="280" t="n">
        <f aca="false">IF(A39="","",1)</f>
        <v>1</v>
      </c>
    </row>
    <row r="40" customFormat="false" ht="12.75" hidden="false" customHeight="false" outlineLevel="0" collapsed="false">
      <c r="A40" s="493" t="s">
        <v>2710</v>
      </c>
      <c r="B40" s="494" t="n">
        <v>0</v>
      </c>
      <c r="C40" s="495" t="n">
        <v>2</v>
      </c>
      <c r="D40" s="477" t="str">
        <f aca="false">IF(ISERROR(VLOOKUP($A40,'[3]liste reference'!$A$7:$D$904,2,0)),IF(ISERROR(VLOOKUP($A40,'[3]liste reference'!$B$7:$D$904,1,0)),"",VLOOKUP($A40,'[3]liste reference'!$B$7:$D$904,1,0)),VLOOKUP($A40,'[3]liste reference'!$A$7:$D$904,2,0))</f>
        <v/>
      </c>
      <c r="E40" s="496" t="n">
        <f aca="false">IF(D40="",0,VLOOKUP(D40,D$22:D39,1,0))</f>
        <v>0</v>
      </c>
      <c r="F40" s="501" t="n">
        <f aca="false">($B40*$B$7+$C40*$C$7)/100</f>
        <v>0.1</v>
      </c>
      <c r="G40" s="479" t="str">
        <f aca="false">IF(A40="","",IF(ISERROR(VLOOKUP($A40,'[3]liste reference'!$A$7:$P$904,13,0)),IF(ISERROR(VLOOKUP($A40,'[3]liste reference'!$B$7:$P$904,12,0)),"    -",VLOOKUP($A40,'[3]liste reference'!$B$7:$P$904,12,0)),VLOOKUP($A40,'[3]liste reference'!$A$7:$P$904,13,0)))</f>
        <v>    -</v>
      </c>
      <c r="H40" s="480" t="str">
        <f aca="false">IF(A40="","x",IF(ISERROR(VLOOKUP($A40,'[3]liste reference'!$A$8:$P$904,14,0)),IF(ISERROR(VLOOKUP($A40,'[3]liste reference'!$B$8:$P$904,13,0)),"x",VLOOKUP($A40,'[3]liste reference'!$B$8:$P$904,13,0)),VLOOKUP($A40,'[3]liste reference'!$A$8:$P$904,14,0)))</f>
        <v>x</v>
      </c>
      <c r="I40" s="481" t="str">
        <f aca="false">IF(ISNUMBER(H40),IF(ISERROR(VLOOKUP($A40,'[3]liste reference'!$A$7:$P$904,3,0)),IF(ISERROR(VLOOKUP($A40,'[3]liste reference'!$B$7:$P$904,2,0)),"",VLOOKUP($A40,'[3]liste reference'!$B$7:$P$904,2,0)),VLOOKUP($A40,'[3]liste reference'!$A$7:$P$904,3,0)),"")</f>
        <v/>
      </c>
      <c r="J40" s="481" t="str">
        <f aca="false">IF(ISNUMBER(H40),IF(ISERROR(VLOOKUP($A40,'[3]liste reference'!$A$7:$P$904,4,0)),IF(ISERROR(VLOOKUP($A40,'[3]liste reference'!$B$7:$P$904,3,0)),"",VLOOKUP($A40,'[3]liste reference'!$B$7:$P$904,3,0)),VLOOKUP($A40,'[3]liste reference'!$A$7:$P$904,4,0)),"")</f>
        <v/>
      </c>
      <c r="K40" s="482" t="str">
        <f aca="false">IF(A40="NEWCOD",IF(AB40="","Remplir le champs 'Nouveau taxa' svp.",$AB40),IF(ISTEXT($E40),"DEJA SAISI !",IF(A40="","",IF(ISERROR(VLOOKUP($A40,'[3]liste reference'!$A$7:$D$904,2,0)),IF(ISERROR(VLOOKUP($A40,'[3]liste reference'!$B$7:$D$904,1,0)),"code non répertorié ou synonyme",VLOOKUP($A40,'[3]liste reference'!$B$7:$D$904,1,0)),VLOOKUP(A40,'[3]liste reference'!$A$7:$D$904,2,0)))))</f>
        <v>Carex hostiana</v>
      </c>
      <c r="L40" s="498"/>
      <c r="M40" s="498"/>
      <c r="N40" s="498"/>
      <c r="O40" s="484"/>
      <c r="P40" s="485" t="str">
        <f aca="false">IF($A40="NEWCOD",IF($AC40="","No",$AC40),IF(ISTEXT($E40),"DEJA SAISI !",IF($A40="","",IF(ISERROR(VLOOKUP($A40,'[3]liste reference'!A$1:S$1048576,19,FALSE())),IF(ISERROR(VLOOKUP($A40,'[3]liste reference'!B$1:S$1048576,19,FALSE())),"",VLOOKUP($A40,'[3]liste reference'!B$1:S$1048576,19,FALSE())),VLOOKUP($A40,'[3]liste reference'!A$1:S$1048576,19,FALSE())))))</f>
        <v>No</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IF(A40="new.cod","NEWCOD",IF(AND((Z40=""),ISTEXT(A40)),A40,IF(Z40="","",INDEX('[3]liste reference'!$A$8:$A$904,Z40))))</f>
        <v>newcod</v>
      </c>
      <c r="Z40" s="280" t="str">
        <f aca="false">IF(ISERROR(MATCH(A40,'[3]liste reference'!$A$8:$A$904,0)),IF(ISERROR(MATCH(A40,'[3]liste reference'!$B$8:$B$904,0)),"",(MATCH(A40,'[3]liste reference'!$B$8:$B$904,0))),(MATCH(A40,'[3]liste reference'!$A$8:$A$904,0)))</f>
        <v/>
      </c>
      <c r="AA40" s="491"/>
      <c r="AB40" s="493" t="s">
        <v>2711</v>
      </c>
      <c r="AC40" s="492"/>
      <c r="BB40" s="280" t="n">
        <f aca="false">IF(A40="","",1)</f>
        <v>1</v>
      </c>
    </row>
    <row r="41" customFormat="false" ht="12.75" hidden="false" customHeight="false" outlineLevel="0" collapsed="false">
      <c r="A41" s="493" t="s">
        <v>916</v>
      </c>
      <c r="B41" s="494" t="n">
        <v>0.00999999977648258</v>
      </c>
      <c r="C41" s="495" t="n">
        <v>2</v>
      </c>
      <c r="D41" s="477" t="str">
        <f aca="false">IF(ISERROR(VLOOKUP($A41,'[3]liste reference'!$A$7:$D$904,2,0)),IF(ISERROR(VLOOKUP($A41,'[3]liste reference'!$B$7:$D$904,1,0)),"",VLOOKUP($A41,'[3]liste reference'!$B$7:$D$904,1,0)),VLOOKUP($A41,'[3]liste reference'!$A$7:$D$904,2,0))</f>
        <v>Fontinalis squamosa</v>
      </c>
      <c r="E41" s="496" t="e">
        <f aca="false">IF(D41="",0,VLOOKUP(D41,D$22:D40,1,0))</f>
        <v>#N/A</v>
      </c>
      <c r="F41" s="501" t="n">
        <f aca="false">($B41*$B$7+$C41*$C$7)/100</f>
        <v>0.109499999787658</v>
      </c>
      <c r="G41" s="479" t="str">
        <f aca="false">IF(A41="","",IF(ISERROR(VLOOKUP($A41,'[3]liste reference'!$A$7:$P$904,13,0)),IF(ISERROR(VLOOKUP($A41,'[3]liste reference'!$B$7:$P$904,12,0)),"    -",VLOOKUP($A41,'[3]liste reference'!$B$7:$P$904,12,0)),VLOOKUP($A41,'[3]liste reference'!$A$7:$P$904,13,0)))</f>
        <v>BRm</v>
      </c>
      <c r="H41" s="480" t="n">
        <f aca="false">IF(A41="","x",IF(ISERROR(VLOOKUP($A41,'[3]liste reference'!$A$8:$P$904,14,0)),IF(ISERROR(VLOOKUP($A41,'[3]liste reference'!$B$8:$P$904,13,0)),"x",VLOOKUP($A41,'[3]liste reference'!$B$8:$P$904,13,0)),VLOOKUP($A41,'[3]liste reference'!$A$8:$P$904,14,0)))</f>
        <v>5</v>
      </c>
      <c r="I41" s="481" t="n">
        <f aca="false">IF(ISNUMBER(H41),IF(ISERROR(VLOOKUP($A41,'[3]liste reference'!$A$7:$P$904,3,0)),IF(ISERROR(VLOOKUP($A41,'[3]liste reference'!$B$7:$P$904,2,0)),"",VLOOKUP($A41,'[3]liste reference'!$B$7:$P$904,2,0)),VLOOKUP($A41,'[3]liste reference'!$A$7:$P$904,3,0)),"")</f>
        <v>16</v>
      </c>
      <c r="J41" s="481" t="n">
        <f aca="false">IF(ISNUMBER(H41),IF(ISERROR(VLOOKUP($A41,'[3]liste reference'!$A$7:$P$904,4,0)),IF(ISERROR(VLOOKUP($A41,'[3]liste reference'!$B$7:$P$904,3,0)),"",VLOOKUP($A41,'[3]liste reference'!$B$7:$P$904,3,0)),VLOOKUP($A41,'[3]liste reference'!$A$7:$P$904,4,0)),"")</f>
        <v>3</v>
      </c>
      <c r="K41" s="482" t="str">
        <f aca="false">IF(A41="NEWCOD",IF(AB41="","Remplir le champs 'Nouveau taxa' svp.",$AB41),IF(ISTEXT($E41),"DEJA SAISI !",IF(A41="","",IF(ISERROR(VLOOKUP($A41,'[3]liste reference'!$A$7:$D$904,2,0)),IF(ISERROR(VLOOKUP($A41,'[3]liste reference'!$B$7:$D$904,1,0)),"code non répertorié ou synonyme",VLOOKUP($A41,'[3]liste reference'!$B$7:$D$904,1,0)),VLOOKUP(A41,'[3]liste reference'!$A$7:$D$904,2,0)))))</f>
        <v>Fontinalis squamosa</v>
      </c>
      <c r="L41" s="498"/>
      <c r="M41" s="498"/>
      <c r="N41" s="498"/>
      <c r="O41" s="484"/>
      <c r="P41" s="485" t="n">
        <f aca="false">IF($A41="NEWCOD",IF($AC41="","No",$AC41),IF(ISTEXT($E41),"DEJA SAISI !",IF($A41="","",IF(ISERROR(VLOOKUP($A41,'[3]liste reference'!A$1:S$1048576,19,FALSE())),IF(ISERROR(VLOOKUP($A41,'[3]liste reference'!B$1:S$1048576,19,FALSE())),"",VLOOKUP($A41,'[3]liste reference'!B$1:S$1048576,19,FALSE())),VLOOKUP($A41,'[3]liste reference'!A$1:S$1048576,19,FALSE())))))</f>
        <v>1312</v>
      </c>
      <c r="Q41" s="486" t="n">
        <f aca="false">IF(ISTEXT(H41),"",(B41*$B$7/100)+(C41*$C$7/100))</f>
        <v>0.109499999787658</v>
      </c>
      <c r="R41" s="487" t="n">
        <f aca="false">IF(OR(ISTEXT(H41),Q41=0),"",IF(Q41&lt;0.1,1,IF(Q41&lt;1,2,IF(Q41&lt;10,3,IF(Q41&lt;50,4,IF(Q41&gt;=50,5,""))))))</f>
        <v>2</v>
      </c>
      <c r="S41" s="487" t="n">
        <f aca="false">IF(ISERROR(R41*I41),0,R41*I41)</f>
        <v>32</v>
      </c>
      <c r="T41" s="487" t="n">
        <f aca="false">IF(ISERROR(R41*I41*J41),0,R41*I41*J41)</f>
        <v>96</v>
      </c>
      <c r="U41" s="499" t="n">
        <f aca="false">IF(ISERROR(R41*J41),0,R41*J41)</f>
        <v>6</v>
      </c>
      <c r="V41" s="488" t="str">
        <f aca="false">IF(AND(A41="",F41=0),"",IF(F41=0,"Il manque le(s) % de rec. !",""))</f>
        <v/>
      </c>
      <c r="W41" s="489"/>
      <c r="Y41" s="490" t="str">
        <f aca="false">IF(A41="new.cod","NEWCOD",IF(AND((Z41=""),ISTEXT(A41)),A41,IF(Z41="","",INDEX('[3]liste reference'!$A$8:$A$904,Z41))))</f>
        <v>FONSQU</v>
      </c>
      <c r="Z41" s="280" t="n">
        <f aca="false">IF(ISERROR(MATCH(A41,'[3]liste reference'!$A$8:$A$904,0)),IF(ISERROR(MATCH(A41,'[3]liste reference'!$B$8:$B$904,0)),"",(MATCH(A41,'[3]liste reference'!$B$8:$B$904,0))),(MATCH(A41,'[3]liste reference'!$A$8:$A$904,0)))</f>
        <v>214</v>
      </c>
      <c r="AA41" s="491"/>
      <c r="AB41" s="492"/>
      <c r="AC41" s="492"/>
      <c r="BB41" s="280" t="n">
        <f aca="false">IF(A41="","",1)</f>
        <v>1</v>
      </c>
    </row>
    <row r="42" customFormat="false" ht="12.75" hidden="false" customHeight="false" outlineLevel="0" collapsed="false">
      <c r="A42" s="493" t="s">
        <v>1586</v>
      </c>
      <c r="B42" s="494" t="n">
        <v>0.00999999977648258</v>
      </c>
      <c r="C42" s="495" t="n">
        <v>0.00999999977648258</v>
      </c>
      <c r="D42" s="477" t="str">
        <f aca="false">IF(ISERROR(VLOOKUP($A42,'[3]liste reference'!$A$7:$D$904,2,0)),IF(ISERROR(VLOOKUP($A42,'[3]liste reference'!$B$7:$D$904,1,0)),"",VLOOKUP($A42,'[3]liste reference'!$B$7:$D$904,1,0)),VLOOKUP($A42,'[3]liste reference'!$A$7:$D$904,2,0))</f>
        <v>Ranunculus penicillatus var. penicillatus</v>
      </c>
      <c r="E42" s="496" t="e">
        <f aca="false">IF(D42="",0,VLOOKUP(D42,D$22:D41,1,0))</f>
        <v>#N/A</v>
      </c>
      <c r="F42" s="501" t="n">
        <f aca="false">($B42*$B$7+$C42*$C$7)/100</f>
        <v>0.00999999977648258</v>
      </c>
      <c r="G42" s="479" t="str">
        <f aca="false">IF(A42="","",IF(ISERROR(VLOOKUP($A42,'[3]liste reference'!$A$7:$P$904,13,0)),IF(ISERROR(VLOOKUP($A42,'[3]liste reference'!$B$7:$P$904,12,0)),"    -",VLOOKUP($A42,'[3]liste reference'!$B$7:$P$904,12,0)),VLOOKUP($A42,'[3]liste reference'!$A$7:$P$904,13,0)))</f>
        <v>PHy</v>
      </c>
      <c r="H42" s="480" t="n">
        <f aca="false">IF(A42="","x",IF(ISERROR(VLOOKUP($A42,'[3]liste reference'!$A$8:$P$904,14,0)),IF(ISERROR(VLOOKUP($A42,'[3]liste reference'!$B$8:$P$904,13,0)),"x",VLOOKUP($A42,'[3]liste reference'!$B$8:$P$904,13,0)),VLOOKUP($A42,'[3]liste reference'!$A$8:$P$904,14,0)))</f>
        <v>7</v>
      </c>
      <c r="I42" s="481" t="n">
        <f aca="false">IF(ISNUMBER(H42),IF(ISERROR(VLOOKUP($A42,'[3]liste reference'!$A$7:$P$904,3,0)),IF(ISERROR(VLOOKUP($A42,'[3]liste reference'!$B$7:$P$904,2,0)),"",VLOOKUP($A42,'[3]liste reference'!$B$7:$P$904,2,0)),VLOOKUP($A42,'[3]liste reference'!$A$7:$P$904,3,0)),"")</f>
        <v>12</v>
      </c>
      <c r="J42" s="481" t="n">
        <f aca="false">IF(ISNUMBER(H42),IF(ISERROR(VLOOKUP($A42,'[3]liste reference'!$A$7:$P$904,4,0)),IF(ISERROR(VLOOKUP($A42,'[3]liste reference'!$B$7:$P$904,3,0)),"",VLOOKUP($A42,'[3]liste reference'!$B$7:$P$904,3,0)),VLOOKUP($A42,'[3]liste reference'!$A$7:$P$904,4,0)),"")</f>
        <v>1</v>
      </c>
      <c r="K42" s="482" t="str">
        <f aca="false">IF(A42="NEWCOD",IF(AB42="","Remplir le champs 'Nouveau taxa' svp.",$AB42),IF(ISTEXT($E42),"DEJA SAISI !",IF(A42="","",IF(ISERROR(VLOOKUP($A42,'[3]liste reference'!$A$7:$D$904,2,0)),IF(ISERROR(VLOOKUP($A42,'[3]liste reference'!$B$7:$D$904,1,0)),"code non répertorié ou synonyme",VLOOKUP($A42,'[3]liste reference'!$B$7:$D$904,1,0)),VLOOKUP(A42,'[3]liste reference'!$A$7:$D$904,2,0)))))</f>
        <v>Ranunculus penicillatus var. penicillatus</v>
      </c>
      <c r="L42" s="498"/>
      <c r="M42" s="498"/>
      <c r="N42" s="498"/>
      <c r="O42" s="484"/>
      <c r="P42" s="485" t="n">
        <f aca="false">IF($A42="NEWCOD",IF($AC42="","No",$AC42),IF(ISTEXT($E42),"DEJA SAISI !",IF($A42="","",IF(ISERROR(VLOOKUP($A42,'[3]liste reference'!A$1:S$1048576,19,FALSE())),IF(ISERROR(VLOOKUP($A42,'[3]liste reference'!B$1:S$1048576,19,FALSE())),"",VLOOKUP($A42,'[3]liste reference'!B$1:S$1048576,19,FALSE())),VLOOKUP($A42,'[3]liste reference'!A$1:S$1048576,19,FALSE())))))</f>
        <v>1909</v>
      </c>
      <c r="Q42" s="486" t="n">
        <f aca="false">IF(ISTEXT(H42),"",(B42*$B$7/100)+(C42*$C$7/100))</f>
        <v>0.00999999977648258</v>
      </c>
      <c r="R42" s="487" t="n">
        <f aca="false">IF(OR(ISTEXT(H42),Q42=0),"",IF(Q42&lt;0.1,1,IF(Q42&lt;1,2,IF(Q42&lt;10,3,IF(Q42&lt;50,4,IF(Q42&gt;=50,5,""))))))</f>
        <v>1</v>
      </c>
      <c r="S42" s="487" t="n">
        <f aca="false">IF(ISERROR(R42*I42),0,R42*I42)</f>
        <v>12</v>
      </c>
      <c r="T42" s="487" t="n">
        <f aca="false">IF(ISERROR(R42*I42*J42),0,R42*I42*J42)</f>
        <v>12</v>
      </c>
      <c r="U42" s="499" t="n">
        <f aca="false">IF(ISERROR(R42*J42),0,R42*J42)</f>
        <v>1</v>
      </c>
      <c r="V42" s="488" t="str">
        <f aca="false">IF(AND(A42="",F42=0),"",IF(F42=0,"Il manque le(s) % de rec. !",""))</f>
        <v/>
      </c>
      <c r="W42" s="489"/>
      <c r="Y42" s="490" t="str">
        <f aca="false">IF(A42="new.cod","NEWCOD",IF(AND((Z42=""),ISTEXT(A42)),A42,IF(Z42="","",INDEX('[3]liste reference'!$A$8:$A$904,Z42))))</f>
        <v>RANPEE</v>
      </c>
      <c r="Z42" s="280" t="n">
        <f aca="false">IF(ISERROR(MATCH(A42,'[3]liste reference'!$A$8:$A$904,0)),IF(ISERROR(MATCH(A42,'[3]liste reference'!$B$8:$B$904,0)),"",(MATCH(A42,'[3]liste reference'!$B$8:$B$904,0))),(MATCH(A42,'[3]liste reference'!$A$8:$A$904,0)))</f>
        <v>463</v>
      </c>
      <c r="AA42" s="491"/>
      <c r="AB42" s="492"/>
      <c r="AC42" s="492"/>
      <c r="BB42" s="280" t="n">
        <f aca="false">IF(A42="","",1)</f>
        <v>1</v>
      </c>
    </row>
    <row r="43" customFormat="false" ht="12.75" hidden="false" customHeight="false" outlineLevel="0" collapsed="false">
      <c r="A43" s="493" t="s">
        <v>1054</v>
      </c>
      <c r="B43" s="494" t="n">
        <v>0.00999999977648258</v>
      </c>
      <c r="C43" s="495" t="n">
        <v>0.0625</v>
      </c>
      <c r="D43" s="477" t="str">
        <f aca="false">IF(ISERROR(VLOOKUP($A43,'[3]liste reference'!$A$7:$D$904,2,0)),IF(ISERROR(VLOOKUP($A43,'[3]liste reference'!$B$7:$D$904,1,0)),"",VLOOKUP($A43,'[3]liste reference'!$B$7:$D$904,1,0)),VLOOKUP($A43,'[3]liste reference'!$A$7:$D$904,2,0))</f>
        <v>Rhynchostegium riparioides</v>
      </c>
      <c r="E43" s="496" t="e">
        <f aca="false">IF(D43="",0,VLOOKUP(D43,D$22:D42,1,0))</f>
        <v>#N/A</v>
      </c>
      <c r="F43" s="501" t="n">
        <f aca="false">($B43*$B$7+$C43*$C$7)/100</f>
        <v>0.0126249997876585</v>
      </c>
      <c r="G43" s="479" t="str">
        <f aca="false">IF(A43="","",IF(ISERROR(VLOOKUP($A43,'[3]liste reference'!$A$7:$P$904,13,0)),IF(ISERROR(VLOOKUP($A43,'[3]liste reference'!$B$7:$P$904,12,0)),"    -",VLOOKUP($A43,'[3]liste reference'!$B$7:$P$904,12,0)),VLOOKUP($A43,'[3]liste reference'!$A$7:$P$904,13,0)))</f>
        <v>BRm</v>
      </c>
      <c r="H43" s="480" t="n">
        <f aca="false">IF(A43="","x",IF(ISERROR(VLOOKUP($A43,'[3]liste reference'!$A$8:$P$904,14,0)),IF(ISERROR(VLOOKUP($A43,'[3]liste reference'!$B$8:$P$904,13,0)),"x",VLOOKUP($A43,'[3]liste reference'!$B$8:$P$904,13,0)),VLOOKUP($A43,'[3]liste reference'!$A$8:$P$904,14,0)))</f>
        <v>5</v>
      </c>
      <c r="I43" s="481" t="n">
        <f aca="false">IF(ISNUMBER(H43),IF(ISERROR(VLOOKUP($A43,'[3]liste reference'!$A$7:$P$904,3,0)),IF(ISERROR(VLOOKUP($A43,'[3]liste reference'!$B$7:$P$904,2,0)),"",VLOOKUP($A43,'[3]liste reference'!$B$7:$P$904,2,0)),VLOOKUP($A43,'[3]liste reference'!$A$7:$P$904,3,0)),"")</f>
        <v>12</v>
      </c>
      <c r="J43" s="481" t="n">
        <f aca="false">IF(ISNUMBER(H43),IF(ISERROR(VLOOKUP($A43,'[3]liste reference'!$A$7:$P$904,4,0)),IF(ISERROR(VLOOKUP($A43,'[3]liste reference'!$B$7:$P$904,3,0)),"",VLOOKUP($A43,'[3]liste reference'!$B$7:$P$904,3,0)),VLOOKUP($A43,'[3]liste reference'!$A$7:$P$904,4,0)),"")</f>
        <v>1</v>
      </c>
      <c r="K43" s="482" t="str">
        <f aca="false">IF(A43="NEWCOD",IF(AB43="","Remplir le champs 'Nouveau taxa' svp.",$AB43),IF(ISTEXT($E43),"DEJA SAISI !",IF(A43="","",IF(ISERROR(VLOOKUP($A43,'[3]liste reference'!$A$7:$D$904,2,0)),IF(ISERROR(VLOOKUP($A43,'[3]liste reference'!$B$7:$D$904,1,0)),"code non répertorié ou synonyme",VLOOKUP($A43,'[3]liste reference'!$B$7:$D$904,1,0)),VLOOKUP(A43,'[3]liste reference'!$A$7:$D$904,2,0)))))</f>
        <v>Rhynchostegium riparioides</v>
      </c>
      <c r="L43" s="498"/>
      <c r="M43" s="498"/>
      <c r="N43" s="498"/>
      <c r="O43" s="484"/>
      <c r="P43" s="485" t="n">
        <f aca="false">IF($A43="NEWCOD",IF($AC43="","No",$AC43),IF(ISTEXT($E43),"DEJA SAISI !",IF($A43="","",IF(ISERROR(VLOOKUP($A43,'[3]liste reference'!A$1:S$1048576,19,FALSE())),IF(ISERROR(VLOOKUP($A43,'[3]liste reference'!B$1:S$1048576,19,FALSE())),"",VLOOKUP($A43,'[3]liste reference'!B$1:S$1048576,19,FALSE())),VLOOKUP($A43,'[3]liste reference'!A$1:S$1048576,19,FALSE())))))</f>
        <v>1268</v>
      </c>
      <c r="Q43" s="486" t="n">
        <f aca="false">IF(ISTEXT(H43),"",(B43*$B$7/100)+(C43*$C$7/100))</f>
        <v>0.0126249997876585</v>
      </c>
      <c r="R43" s="487" t="n">
        <f aca="false">IF(OR(ISTEXT(H43),Q43=0),"",IF(Q43&lt;0.1,1,IF(Q43&lt;1,2,IF(Q43&lt;10,3,IF(Q43&lt;50,4,IF(Q43&gt;=50,5,""))))))</f>
        <v>1</v>
      </c>
      <c r="S43" s="487" t="n">
        <f aca="false">IF(ISERROR(R43*I43),0,R43*I43)</f>
        <v>12</v>
      </c>
      <c r="T43" s="487" t="n">
        <f aca="false">IF(ISERROR(R43*I43*J43),0,R43*I43*J43)</f>
        <v>12</v>
      </c>
      <c r="U43" s="499" t="n">
        <f aca="false">IF(ISERROR(R43*J43),0,R43*J43)</f>
        <v>1</v>
      </c>
      <c r="V43" s="488" t="str">
        <f aca="false">IF(AND(A43="",F43=0),"",IF(F43=0,"Il manque le(s) % de rec. !",""))</f>
        <v/>
      </c>
      <c r="W43" s="489"/>
      <c r="Y43" s="490" t="str">
        <f aca="false">IF(A43="new.cod","NEWCOD",IF(AND((Z43=""),ISTEXT(A43)),A43,IF(Z43="","",INDEX('[3]liste reference'!$A$8:$A$904,Z43))))</f>
        <v>RHYRIP</v>
      </c>
      <c r="Z43" s="280" t="n">
        <f aca="false">IF(ISERROR(MATCH(A43,'[3]liste reference'!$A$8:$A$904,0)),IF(ISERROR(MATCH(A43,'[3]liste reference'!$B$8:$B$904,0)),"",(MATCH(A43,'[3]liste reference'!$B$8:$B$904,0))),(MATCH(A43,'[3]liste reference'!$A$8:$A$904,0)))</f>
        <v>252</v>
      </c>
      <c r="AA43" s="491"/>
      <c r="AB43" s="492"/>
      <c r="AC43" s="492"/>
      <c r="BB43" s="280" t="n">
        <f aca="false">IF(A43="","",1)</f>
        <v>1</v>
      </c>
    </row>
    <row r="44" customFormat="false" ht="12.75" hidden="false" customHeight="false" outlineLevel="0" collapsed="false">
      <c r="A44" s="493" t="s">
        <v>670</v>
      </c>
      <c r="B44" s="494" t="n">
        <v>0.00999999977648258</v>
      </c>
      <c r="C44" s="495" t="n">
        <v>0.0412500016391277</v>
      </c>
      <c r="D44" s="477" t="str">
        <f aca="false">IF(ISERROR(VLOOKUP($A44,'[3]liste reference'!$A$7:$D$904,2,0)),IF(ISERROR(VLOOKUP($A44,'[3]liste reference'!$B$7:$D$904,1,0)),"",VLOOKUP($A44,'[3]liste reference'!$B$7:$D$904,1,0)),VLOOKUP($A44,'[3]liste reference'!$A$7:$D$904,2,0))</f>
        <v>Brachythecium rivulare</v>
      </c>
      <c r="E44" s="496" t="e">
        <f aca="false">IF(D44="",0,VLOOKUP(D44,D$22:D43,1,0))</f>
        <v>#N/A</v>
      </c>
      <c r="F44" s="501" t="n">
        <f aca="false">($B44*$B$7+$C44*$C$7)/100</f>
        <v>0.0115624998696148</v>
      </c>
      <c r="G44" s="479" t="str">
        <f aca="false">IF(A44="","",IF(ISERROR(VLOOKUP($A44,'[3]liste reference'!$A$7:$P$904,13,0)),IF(ISERROR(VLOOKUP($A44,'[3]liste reference'!$B$7:$P$904,12,0)),"    -",VLOOKUP($A44,'[3]liste reference'!$B$7:$P$904,12,0)),VLOOKUP($A44,'[3]liste reference'!$A$7:$P$904,13,0)))</f>
        <v>BRm</v>
      </c>
      <c r="H44" s="480" t="n">
        <f aca="false">IF(A44="","x",IF(ISERROR(VLOOKUP($A44,'[3]liste reference'!$A$8:$P$904,14,0)),IF(ISERROR(VLOOKUP($A44,'[3]liste reference'!$B$8:$P$904,13,0)),"x",VLOOKUP($A44,'[3]liste reference'!$B$8:$P$904,13,0)),VLOOKUP($A44,'[3]liste reference'!$A$8:$P$904,14,0)))</f>
        <v>5</v>
      </c>
      <c r="I44" s="481" t="n">
        <f aca="false">IF(ISNUMBER(H44),IF(ISERROR(VLOOKUP($A44,'[3]liste reference'!$A$7:$P$904,3,0)),IF(ISERROR(VLOOKUP($A44,'[3]liste reference'!$B$7:$P$904,2,0)),"",VLOOKUP($A44,'[3]liste reference'!$B$7:$P$904,2,0)),VLOOKUP($A44,'[3]liste reference'!$A$7:$P$904,3,0)),"")</f>
        <v>15</v>
      </c>
      <c r="J44" s="481" t="n">
        <f aca="false">IF(ISNUMBER(H44),IF(ISERROR(VLOOKUP($A44,'[3]liste reference'!$A$7:$P$904,4,0)),IF(ISERROR(VLOOKUP($A44,'[3]liste reference'!$B$7:$P$904,3,0)),"",VLOOKUP($A44,'[3]liste reference'!$B$7:$P$904,3,0)),VLOOKUP($A44,'[3]liste reference'!$A$7:$P$904,4,0)),"")</f>
        <v>2</v>
      </c>
      <c r="K44" s="482" t="str">
        <f aca="false">IF(A44="NEWCOD",IF(AB44="","Remplir le champs 'Nouveau taxa' svp.",$AB44),IF(ISTEXT($E44),"DEJA SAISI !",IF(A44="","",IF(ISERROR(VLOOKUP($A44,'[3]liste reference'!$A$7:$D$904,2,0)),IF(ISERROR(VLOOKUP($A44,'[3]liste reference'!$B$7:$D$904,1,0)),"code non répertorié ou synonyme",VLOOKUP($A44,'[3]liste reference'!$B$7:$D$904,1,0)),VLOOKUP(A44,'[3]liste reference'!$A$7:$D$904,2,0)))))</f>
        <v>Brachythecium rivulare</v>
      </c>
      <c r="L44" s="498"/>
      <c r="M44" s="498"/>
      <c r="N44" s="498"/>
      <c r="O44" s="484"/>
      <c r="P44" s="485" t="n">
        <f aca="false">IF($A44="NEWCOD",IF($AC44="","No",$AC44),IF(ISTEXT($E44),"DEJA SAISI !",IF($A44="","",IF(ISERROR(VLOOKUP($A44,'[3]liste reference'!A$1:S$1048576,19,FALSE())),IF(ISERROR(VLOOKUP($A44,'[3]liste reference'!B$1:S$1048576,19,FALSE())),"",VLOOKUP($A44,'[3]liste reference'!B$1:S$1048576,19,FALSE())),VLOOKUP($A44,'[3]liste reference'!A$1:S$1048576,19,FALSE())))))</f>
        <v>1260</v>
      </c>
      <c r="Q44" s="486" t="n">
        <f aca="false">IF(ISTEXT(H44),"",(B44*$B$7/100)+(C44*$C$7/100))</f>
        <v>0.0115624998696148</v>
      </c>
      <c r="R44" s="487" t="n">
        <f aca="false">IF(OR(ISTEXT(H44),Q44=0),"",IF(Q44&lt;0.1,1,IF(Q44&lt;1,2,IF(Q44&lt;10,3,IF(Q44&lt;50,4,IF(Q44&gt;=50,5,""))))))</f>
        <v>1</v>
      </c>
      <c r="S44" s="487" t="n">
        <f aca="false">IF(ISERROR(R44*I44),0,R44*I44)</f>
        <v>15</v>
      </c>
      <c r="T44" s="487" t="n">
        <f aca="false">IF(ISERROR(R44*I44*J44),0,R44*I44*J44)</f>
        <v>30</v>
      </c>
      <c r="U44" s="499" t="n">
        <f aca="false">IF(ISERROR(R44*J44),0,R44*J44)</f>
        <v>2</v>
      </c>
      <c r="V44" s="488" t="str">
        <f aca="false">IF(AND(A44="",F44=0),"",IF(F44=0,"Il manque le(s) % de rec. !",""))</f>
        <v/>
      </c>
      <c r="W44" s="489"/>
      <c r="Y44" s="490" t="str">
        <f aca="false">IF(A44="new.cod","NEWCOD",IF(AND((Z44=""),ISTEXT(A44)),A44,IF(Z44="","",INDEX('[3]liste reference'!$A$8:$A$904,Z44))))</f>
        <v>BRARIV</v>
      </c>
      <c r="Z44" s="280" t="n">
        <f aca="false">IF(ISERROR(MATCH(A44,'[3]liste reference'!$A$8:$A$904,0)),IF(ISERROR(MATCH(A44,'[3]liste reference'!$B$8:$B$904,0)),"",(MATCH(A44,'[3]liste reference'!$B$8:$B$904,0))),(MATCH(A44,'[3]liste reference'!$A$8:$A$904,0)))</f>
        <v>155</v>
      </c>
      <c r="AA44" s="491"/>
      <c r="AB44" s="492"/>
      <c r="AC44" s="492"/>
      <c r="BB44" s="280" t="n">
        <f aca="false">IF(A44="","",1)</f>
        <v>1</v>
      </c>
    </row>
    <row r="45" customFormat="false" ht="12.75" hidden="false" customHeight="false" outlineLevel="0" collapsed="false">
      <c r="A45" s="493" t="s">
        <v>258</v>
      </c>
      <c r="B45" s="494" t="n">
        <v>0.119999997317791</v>
      </c>
      <c r="C45" s="495" t="n">
        <v>0.300000011920929</v>
      </c>
      <c r="D45" s="477" t="str">
        <f aca="false">IF(ISERROR(VLOOKUP($A45,'[3]liste reference'!$A$7:$D$904,2,0)),IF(ISERROR(VLOOKUP($A45,'[3]liste reference'!$B$7:$D$904,1,0)),"",VLOOKUP($A45,'[3]liste reference'!$B$7:$D$904,1,0)),VLOOKUP($A45,'[3]liste reference'!$A$7:$D$904,2,0))</f>
        <v>Spirogyra sp.</v>
      </c>
      <c r="E45" s="496" t="e">
        <f aca="false">IF(D45="",0,VLOOKUP(D45,D$22:D44,1,0))</f>
        <v>#N/A</v>
      </c>
      <c r="F45" s="501" t="n">
        <f aca="false">($B45*$B$7+$C45*$C$7)/100</f>
        <v>0.128999998047948</v>
      </c>
      <c r="G45" s="479" t="str">
        <f aca="false">IF(A45="","",IF(ISERROR(VLOOKUP($A45,'[3]liste reference'!$A$7:$P$904,13,0)),IF(ISERROR(VLOOKUP($A45,'[3]liste reference'!$B$7:$P$904,12,0)),"    -",VLOOKUP($A45,'[3]liste reference'!$B$7:$P$904,12,0)),VLOOKUP($A45,'[3]liste reference'!$A$7:$P$904,13,0)))</f>
        <v>ALG</v>
      </c>
      <c r="H45" s="480" t="n">
        <f aca="false">IF(A45="","x",IF(ISERROR(VLOOKUP($A45,'[3]liste reference'!$A$8:$P$904,14,0)),IF(ISERROR(VLOOKUP($A45,'[3]liste reference'!$B$8:$P$904,13,0)),"x",VLOOKUP($A45,'[3]liste reference'!$B$8:$P$904,13,0)),VLOOKUP($A45,'[3]liste reference'!$A$8:$P$904,14,0)))</f>
        <v>2</v>
      </c>
      <c r="I45" s="481" t="n">
        <f aca="false">IF(ISNUMBER(H45),IF(ISERROR(VLOOKUP($A45,'[3]liste reference'!$A$7:$P$904,3,0)),IF(ISERROR(VLOOKUP($A45,'[3]liste reference'!$B$7:$P$904,2,0)),"",VLOOKUP($A45,'[3]liste reference'!$B$7:$P$904,2,0)),VLOOKUP($A45,'[3]liste reference'!$A$7:$P$904,3,0)),"")</f>
        <v>10</v>
      </c>
      <c r="J45" s="481" t="n">
        <f aca="false">IF(ISNUMBER(H45),IF(ISERROR(VLOOKUP($A45,'[3]liste reference'!$A$7:$P$904,4,0)),IF(ISERROR(VLOOKUP($A45,'[3]liste reference'!$B$7:$P$904,3,0)),"",VLOOKUP($A45,'[3]liste reference'!$B$7:$P$904,3,0)),VLOOKUP($A45,'[3]liste reference'!$A$7:$P$904,4,0)),"")</f>
        <v>1</v>
      </c>
      <c r="K45" s="482" t="str">
        <f aca="false">IF(A45="NEWCOD",IF(AB45="","Remplir le champs 'Nouveau taxa' svp.",$AB45),IF(ISTEXT($E45),"DEJA SAISI !",IF(A45="","",IF(ISERROR(VLOOKUP($A45,'[3]liste reference'!$A$7:$D$904,2,0)),IF(ISERROR(VLOOKUP($A45,'[3]liste reference'!$B$7:$D$904,1,0)),"code non répertorié ou synonyme",VLOOKUP($A45,'[3]liste reference'!$B$7:$D$904,1,0)),VLOOKUP(A45,'[3]liste reference'!$A$7:$D$904,2,0)))))</f>
        <v>Spirogyra sp.</v>
      </c>
      <c r="L45" s="498"/>
      <c r="M45" s="498"/>
      <c r="N45" s="498"/>
      <c r="O45" s="484"/>
      <c r="P45" s="485" t="n">
        <f aca="false">IF($A45="NEWCOD",IF($AC45="","No",$AC45),IF(ISTEXT($E45),"DEJA SAISI !",IF($A45="","",IF(ISERROR(VLOOKUP($A45,'[3]liste reference'!A$1:S$1048576,19,FALSE())),IF(ISERROR(VLOOKUP($A45,'[3]liste reference'!B$1:S$1048576,19,FALSE())),"",VLOOKUP($A45,'[3]liste reference'!B$1:S$1048576,19,FALSE())),VLOOKUP($A45,'[3]liste reference'!A$1:S$1048576,19,FALSE())))))</f>
        <v>1147</v>
      </c>
      <c r="Q45" s="486" t="n">
        <f aca="false">IF(ISTEXT(H45),"",(B45*$B$7/100)+(C45*$C$7/100))</f>
        <v>0.128999998047948</v>
      </c>
      <c r="R45" s="487" t="n">
        <f aca="false">IF(OR(ISTEXT(H45),Q45=0),"",IF(Q45&lt;0.1,1,IF(Q45&lt;1,2,IF(Q45&lt;10,3,IF(Q45&lt;50,4,IF(Q45&gt;=50,5,""))))))</f>
        <v>2</v>
      </c>
      <c r="S45" s="487" t="n">
        <f aca="false">IF(ISERROR(R45*I45),0,R45*I45)</f>
        <v>20</v>
      </c>
      <c r="T45" s="487" t="n">
        <f aca="false">IF(ISERROR(R45*I45*J45),0,R45*I45*J45)</f>
        <v>20</v>
      </c>
      <c r="U45" s="499" t="n">
        <f aca="false">IF(ISERROR(R45*J45),0,R45*J45)</f>
        <v>2</v>
      </c>
      <c r="V45" s="488" t="str">
        <f aca="false">IF(AND(A45="",F45=0),"",IF(F45=0,"Il manque le(s) % de rec. !",""))</f>
        <v/>
      </c>
      <c r="W45" s="489"/>
      <c r="Y45" s="490" t="str">
        <f aca="false">IF(A45="new.cod","NEWCOD",IF(AND((Z45=""),ISTEXT(A45)),A45,IF(Z45="","",INDEX('[3]liste reference'!$A$8:$A$904,Z45))))</f>
        <v>SPISPX</v>
      </c>
      <c r="Z45" s="280" t="n">
        <f aca="false">IF(ISERROR(MATCH(A45,'[3]liste reference'!$A$8:$A$904,0)),IF(ISERROR(MATCH(A45,'[3]liste reference'!$B$8:$B$904,0)),"",(MATCH(A45,'[3]liste reference'!$B$8:$B$904,0))),(MATCH(A45,'[3]liste reference'!$A$8:$A$904,0)))</f>
        <v>69</v>
      </c>
      <c r="AA45" s="491"/>
      <c r="AB45" s="492"/>
      <c r="AC45" s="492"/>
      <c r="BB45" s="280" t="n">
        <f aca="false">IF(A45="","",1)</f>
        <v>1</v>
      </c>
    </row>
    <row r="46" customFormat="false" ht="12.75" hidden="false" customHeight="false" outlineLevel="0" collapsed="false">
      <c r="A46" s="493" t="s">
        <v>228</v>
      </c>
      <c r="B46" s="494" t="n">
        <v>0.200000002980232</v>
      </c>
      <c r="C46" s="495" t="n">
        <v>0.100000001490116</v>
      </c>
      <c r="D46" s="477" t="str">
        <f aca="false">IF(ISERROR(VLOOKUP($A46,'[3]liste reference'!$A$7:$D$904,2,0)),IF(ISERROR(VLOOKUP($A46,'[3]liste reference'!$B$7:$D$904,1,0)),"",VLOOKUP($A46,'[3]liste reference'!$B$7:$D$904,1,0)),VLOOKUP($A46,'[3]liste reference'!$A$7:$D$904,2,0))</f>
        <v>Phormidium sp.</v>
      </c>
      <c r="E46" s="496" t="e">
        <f aca="false">IF(D46="",0,VLOOKUP(D46,D$22:D39,1,0))</f>
        <v>#N/A</v>
      </c>
      <c r="F46" s="501" t="n">
        <f aca="false">($B46*$B$7+$C46*$C$7)/100</f>
        <v>0.195000002905726</v>
      </c>
      <c r="G46" s="479" t="str">
        <f aca="false">IF(A46="","",IF(ISERROR(VLOOKUP($A46,'[3]liste reference'!$A$7:$P$904,13,0)),IF(ISERROR(VLOOKUP($A46,'[3]liste reference'!$B$7:$P$904,12,0)),"    -",VLOOKUP($A46,'[3]liste reference'!$B$7:$P$904,12,0)),VLOOKUP($A46,'[3]liste reference'!$A$7:$P$904,13,0)))</f>
        <v>ALG</v>
      </c>
      <c r="H46" s="480" t="n">
        <f aca="false">IF(A46="","x",IF(ISERROR(VLOOKUP($A46,'[3]liste reference'!$A$8:$P$904,14,0)),IF(ISERROR(VLOOKUP($A46,'[3]liste reference'!$B$8:$P$904,13,0)),"x",VLOOKUP($A46,'[3]liste reference'!$B$8:$P$904,13,0)),VLOOKUP($A46,'[3]liste reference'!$A$8:$P$904,14,0)))</f>
        <v>2</v>
      </c>
      <c r="I46" s="481" t="n">
        <f aca="false">IF(ISNUMBER(H46),IF(ISERROR(VLOOKUP($A46,'[3]liste reference'!$A$7:$P$904,3,0)),IF(ISERROR(VLOOKUP($A46,'[3]liste reference'!$B$7:$P$904,2,0)),"",VLOOKUP($A46,'[3]liste reference'!$B$7:$P$904,2,0)),VLOOKUP($A46,'[3]liste reference'!$A$7:$P$904,3,0)),"")</f>
        <v>13</v>
      </c>
      <c r="J46" s="481" t="n">
        <f aca="false">IF(ISNUMBER(H46),IF(ISERROR(VLOOKUP($A46,'[3]liste reference'!$A$7:$P$904,4,0)),IF(ISERROR(VLOOKUP($A46,'[3]liste reference'!$B$7:$P$904,3,0)),"",VLOOKUP($A46,'[3]liste reference'!$B$7:$P$904,3,0)),VLOOKUP($A46,'[3]liste reference'!$A$7:$P$904,4,0)),"")</f>
        <v>2</v>
      </c>
      <c r="K46" s="482" t="str">
        <f aca="false">IF(A46="NEWCOD",IF(AB46="","Remplir le champs 'Nouveau taxa' svp.",$AB46),IF(ISTEXT($E46),"DEJA SAISI !",IF(A46="","",IF(ISERROR(VLOOKUP($A46,'[3]liste reference'!$A$7:$D$904,2,0)),IF(ISERROR(VLOOKUP($A46,'[3]liste reference'!$B$7:$D$904,1,0)),"code non répertorié ou synonyme",VLOOKUP($A46,'[3]liste reference'!$B$7:$D$904,1,0)),VLOOKUP(A46,'[3]liste reference'!$A$7:$D$904,2,0)))))</f>
        <v>Phormidium sp.</v>
      </c>
      <c r="L46" s="498"/>
      <c r="M46" s="498"/>
      <c r="N46" s="498"/>
      <c r="O46" s="484"/>
      <c r="P46" s="485" t="n">
        <f aca="false">IF($A46="NEWCOD",IF($AC46="","No",$AC46),IF(ISTEXT($E46),"DEJA SAISI !",IF($A46="","",IF(ISERROR(VLOOKUP($A46,'[3]liste reference'!A$1:S$1048576,19,FALSE())),IF(ISERROR(VLOOKUP($A46,'[3]liste reference'!B$1:S$1048576,19,FALSE())),"",VLOOKUP($A46,'[3]liste reference'!B$1:S$1048576,19,FALSE())),VLOOKUP($A46,'[3]liste reference'!A$1:S$1048576,19,FALSE())))))</f>
        <v>6414</v>
      </c>
      <c r="Q46" s="486" t="n">
        <f aca="false">IF(ISTEXT(H46),"",(B46*$B$7/100)+(C46*$C$7/100))</f>
        <v>0.195000002905726</v>
      </c>
      <c r="R46" s="487" t="n">
        <f aca="false">IF(OR(ISTEXT(H46),Q46=0),"",IF(Q46&lt;0.1,1,IF(Q46&lt;1,2,IF(Q46&lt;10,3,IF(Q46&lt;50,4,IF(Q46&gt;=50,5,""))))))</f>
        <v>2</v>
      </c>
      <c r="S46" s="487" t="n">
        <f aca="false">IF(ISERROR(R46*I46),0,R46*I46)</f>
        <v>26</v>
      </c>
      <c r="T46" s="487" t="n">
        <f aca="false">IF(ISERROR(R46*I46*J46),0,R46*I46*J46)</f>
        <v>52</v>
      </c>
      <c r="U46" s="499" t="n">
        <f aca="false">IF(ISERROR(R46*J46),0,R46*J46)</f>
        <v>4</v>
      </c>
      <c r="V46" s="488" t="str">
        <f aca="false">IF(AND(A46="",F46=0),"",IF(F46=0,"Il manque le(s) % de rec. !",""))</f>
        <v/>
      </c>
      <c r="W46" s="489"/>
      <c r="Y46" s="490" t="str">
        <f aca="false">IF(A46="new.cod","NEWCOD",IF(AND((Z46=""),ISTEXT(A46)),A46,IF(Z46="","",INDEX('[3]liste reference'!$A$8:$A$904,Z46))))</f>
        <v>PHOSPX</v>
      </c>
      <c r="Z46" s="280" t="n">
        <f aca="false">IF(ISERROR(MATCH(A46,'[3]liste reference'!$A$8:$A$904,0)),IF(ISERROR(MATCH(A46,'[3]liste reference'!$B$8:$B$904,0)),"",(MATCH(A46,'[3]liste reference'!$B$8:$B$904,0))),(MATCH(A46,'[3]liste reference'!$A$8:$A$904,0)))</f>
        <v>57</v>
      </c>
      <c r="AA46" s="491"/>
      <c r="AB46" s="492"/>
      <c r="AC46" s="492"/>
      <c r="BB46" s="280" t="n">
        <f aca="false">IF(A46="","",1)</f>
        <v>1</v>
      </c>
    </row>
    <row r="47" customFormat="false" ht="12.75" hidden="false" customHeight="false" outlineLevel="0" collapsed="false">
      <c r="A47" s="493"/>
      <c r="B47" s="494"/>
      <c r="C47" s="495"/>
      <c r="D47" s="477" t="str">
        <f aca="false">IF(ISERROR(VLOOKUP($A47,'[3]liste reference'!$A$7:$D$904,2,0)),IF(ISERROR(VLOOKUP($A47,'[3]liste reference'!$B$7:$D$904,1,0)),"",VLOOKUP($A47,'[3]liste reference'!$B$7:$D$904,1,0)),VLOOKUP($A47,'[3]liste reference'!$A$7:$D$904,2,0))</f>
        <v/>
      </c>
      <c r="E47" s="496" t="n">
        <f aca="false">IF(D47="",0,VLOOKUP(D47,D$22:D39,1,0))</f>
        <v>0</v>
      </c>
      <c r="F47" s="501" t="n">
        <f aca="false">($B47*$B$7+$C47*$C$7)/100</f>
        <v>0</v>
      </c>
      <c r="G47" s="479" t="str">
        <f aca="false">IF(A47="","",IF(ISERROR(VLOOKUP($A47,'[3]liste reference'!$A$7:$P$904,13,0)),IF(ISERROR(VLOOKUP($A47,'[3]liste reference'!$B$7:$P$904,12,0)),"    -",VLOOKUP($A47,'[3]liste reference'!$B$7:$P$904,12,0)),VLOOKUP($A47,'[3]liste reference'!$A$7:$P$904,13,0)))</f>
        <v/>
      </c>
      <c r="H47" s="480" t="str">
        <f aca="false">IF(A47="","x",IF(ISERROR(VLOOKUP($A47,'[3]liste reference'!$A$8:$P$904,14,0)),IF(ISERROR(VLOOKUP($A47,'[3]liste reference'!$B$8:$P$904,13,0)),"x",VLOOKUP($A47,'[3]liste reference'!$B$8:$P$904,13,0)),VLOOKUP($A47,'[3]liste reference'!$A$8:$P$904,14,0)))</f>
        <v>x</v>
      </c>
      <c r="I47" s="481" t="str">
        <f aca="false">IF(ISNUMBER(H47),IF(ISERROR(VLOOKUP($A47,'[3]liste reference'!$A$7:$P$904,3,0)),IF(ISERROR(VLOOKUP($A47,'[3]liste reference'!$B$7:$P$904,2,0)),"",VLOOKUP($A47,'[3]liste reference'!$B$7:$P$904,2,0)),VLOOKUP($A47,'[3]liste reference'!$A$7:$P$904,3,0)),"")</f>
        <v/>
      </c>
      <c r="J47" s="481" t="str">
        <f aca="false">IF(ISNUMBER(H47),IF(ISERROR(VLOOKUP($A47,'[3]liste reference'!$A$7:$P$904,4,0)),IF(ISERROR(VLOOKUP($A47,'[3]liste reference'!$B$7:$P$904,3,0)),"",VLOOKUP($A47,'[3]liste reference'!$B$7:$P$904,3,0)),VLOOKUP($A47,'[3]liste reference'!$A$7:$P$904,4,0)),"")</f>
        <v/>
      </c>
      <c r="K47" s="482" t="str">
        <f aca="false">IF(A47="NEWCOD",IF(AB47="","Remplir le champs 'Nouveau taxa' svp.",$AB47),IF(ISTEXT($E47),"DEJA SAISI !",IF(A47="","",IF(ISERROR(VLOOKUP($A47,'[3]liste reference'!$A$7:$D$904,2,0)),IF(ISERROR(VLOOKUP($A47,'[3]liste reference'!$B$7:$D$904,1,0)),"code non répertorié ou synonyme",VLOOKUP($A47,'[3]liste reference'!$B$7:$D$904,1,0)),VLOOKUP(A47,'[3]liste reference'!$A$7:$D$904,2,0)))))</f>
        <v/>
      </c>
      <c r="L47" s="498"/>
      <c r="M47" s="498"/>
      <c r="N47" s="498"/>
      <c r="O47" s="484"/>
      <c r="P47" s="485" t="str">
        <f aca="false">IF($A47="NEWCOD",IF($AC47="","No",$AC47),IF(ISTEXT($E47),"DEJA SAISI !",IF($A47="","",IF(ISERROR(VLOOKUP($A47,'[3]liste reference'!A$1:S$1048576,19,FALSE())),IF(ISERROR(VLOOKUP($A47,'[3]liste reference'!B$1:S$1048576,19,FALSE())),"",VLOOKUP($A47,'[3]liste reference'!B$1:S$1048576,19,FALSE())),VLOOKUP($A47,'[3]liste reference'!A$1:S$1048576,19,FALSE())))))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IF(A47="new.cod","NEWCOD",IF(AND((Z47=""),ISTEXT(A47)),A47,IF(Z47="","",INDEX('[3]liste reference'!$A$8:$A$904,Z47))))</f>
        <v/>
      </c>
      <c r="Z47" s="280" t="str">
        <f aca="false">IF(ISERROR(MATCH(A47,'[3]liste reference'!$A$8:$A$904,0)),IF(ISERROR(MATCH(A47,'[3]liste reference'!$B$8:$B$904,0)),"",(MATCH(A47,'[3]liste reference'!$B$8:$B$904,0))),(MATCH(A47,'[3]liste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IF(ISERROR(VLOOKUP($A48,'[3]liste reference'!$A$7:$D$904,2,0)),IF(ISERROR(VLOOKUP($A48,'[3]liste reference'!$B$7:$D$904,1,0)),"",VLOOKUP($A48,'[3]liste reference'!$B$7:$D$904,1,0)),VLOOKUP($A48,'[3]liste reference'!$A$7:$D$904,2,0))</f>
        <v/>
      </c>
      <c r="E48" s="496" t="n">
        <f aca="false">IF(D48="",0,VLOOKUP(D48,D$22:D40,1,0))</f>
        <v>0</v>
      </c>
      <c r="F48" s="501" t="n">
        <f aca="false">($B48*$B$7+$C48*$C$7)/100</f>
        <v>0</v>
      </c>
      <c r="G48" s="479" t="str">
        <f aca="false">IF(A48="","",IF(ISERROR(VLOOKUP($A48,'[3]liste reference'!$A$7:$P$904,13,0)),IF(ISERROR(VLOOKUP($A48,'[3]liste reference'!$B$7:$P$904,12,0)),"    -",VLOOKUP($A48,'[3]liste reference'!$B$7:$P$904,12,0)),VLOOKUP($A48,'[3]liste reference'!$A$7:$P$904,13,0)))</f>
        <v/>
      </c>
      <c r="H48" s="480" t="str">
        <f aca="false">IF(A48="","x",IF(ISERROR(VLOOKUP($A48,'[3]liste reference'!$A$8:$P$904,14,0)),IF(ISERROR(VLOOKUP($A48,'[3]liste reference'!$B$8:$P$904,13,0)),"x",VLOOKUP($A48,'[3]liste reference'!$B$8:$P$904,13,0)),VLOOKUP($A48,'[3]liste reference'!$A$8:$P$904,14,0)))</f>
        <v>x</v>
      </c>
      <c r="I48" s="481" t="str">
        <f aca="false">IF(ISNUMBER(H48),IF(ISERROR(VLOOKUP($A48,'[3]liste reference'!$A$7:$P$904,3,0)),IF(ISERROR(VLOOKUP($A48,'[3]liste reference'!$B$7:$P$904,2,0)),"",VLOOKUP($A48,'[3]liste reference'!$B$7:$P$904,2,0)),VLOOKUP($A48,'[3]liste reference'!$A$7:$P$904,3,0)),"")</f>
        <v/>
      </c>
      <c r="J48" s="481" t="str">
        <f aca="false">IF(ISNUMBER(H48),IF(ISERROR(VLOOKUP($A48,'[3]liste reference'!$A$7:$P$904,4,0)),IF(ISERROR(VLOOKUP($A48,'[3]liste reference'!$B$7:$P$904,3,0)),"",VLOOKUP($A48,'[3]liste reference'!$B$7:$P$904,3,0)),VLOOKUP($A48,'[3]liste reference'!$A$7:$P$904,4,0)),"")</f>
        <v/>
      </c>
      <c r="K48" s="482" t="str">
        <f aca="false">IF(A48="NEWCOD",IF(AB48="","Remplir le champs 'Nouveau taxa' svp.",$AB48),IF(ISTEXT($E48),"DEJA SAISI !",IF(A48="","",IF(ISERROR(VLOOKUP($A48,'[3]liste reference'!$A$7:$D$904,2,0)),IF(ISERROR(VLOOKUP($A48,'[3]liste reference'!$B$7:$D$904,1,0)),"code non répertorié ou synonyme",VLOOKUP($A48,'[3]liste reference'!$B$7:$D$904,1,0)),VLOOKUP(A48,'[3]liste reference'!$A$7:$D$904,2,0)))))</f>
        <v/>
      </c>
      <c r="L48" s="498"/>
      <c r="M48" s="498"/>
      <c r="N48" s="498"/>
      <c r="O48" s="484"/>
      <c r="P48" s="485" t="str">
        <f aca="false">IF($A48="NEWCOD",IF($AC48="","No",$AC48),IF(ISTEXT($E48),"DEJA SAISI !",IF($A48="","",IF(ISERROR(VLOOKUP($A48,'[3]liste reference'!A$1:S$1048576,19,FALSE())),IF(ISERROR(VLOOKUP($A48,'[3]liste reference'!B$1:S$1048576,19,FALSE())),"",VLOOKUP($A48,'[3]liste reference'!B$1:S$1048576,19,FALSE())),VLOOKUP($A48,'[3]liste reference'!A$1:S$1048576,19,FALSE())))))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IF(A48="new.cod","NEWCOD",IF(AND((Z48=""),ISTEXT(A48)),A48,IF(Z48="","",INDEX('[3]liste reference'!$A$8:$A$904,Z48))))</f>
        <v/>
      </c>
      <c r="Z48" s="280" t="str">
        <f aca="false">IF(ISERROR(MATCH(A48,'[3]liste reference'!$A$8:$A$904,0)),IF(ISERROR(MATCH(A48,'[3]liste reference'!$B$8:$B$904,0)),"",(MATCH(A48,'[3]liste reference'!$B$8:$B$904,0))),(MATCH(A48,'[3]liste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IF(ISERROR(VLOOKUP($A49,'[3]liste reference'!$A$7:$D$904,2,0)),IF(ISERROR(VLOOKUP($A49,'[3]liste reference'!$B$7:$D$904,1,0)),"",VLOOKUP($A49,'[3]liste reference'!$B$7:$D$904,1,0)),VLOOKUP($A49,'[3]liste reference'!$A$7:$D$904,2,0))</f>
        <v/>
      </c>
      <c r="E49" s="496" t="n">
        <f aca="false">IF(D49="",0,VLOOKUP(D49,D$22:D48,1,0))</f>
        <v>0</v>
      </c>
      <c r="F49" s="501" t="n">
        <f aca="false">($B49*$B$7+$C49*$C$7)/100</f>
        <v>0</v>
      </c>
      <c r="G49" s="479" t="str">
        <f aca="false">IF(A49="","",IF(ISERROR(VLOOKUP($A49,'[3]liste reference'!$A$7:$P$904,13,0)),IF(ISERROR(VLOOKUP($A49,'[3]liste reference'!$B$7:$P$904,12,0)),"    -",VLOOKUP($A49,'[3]liste reference'!$B$7:$P$904,12,0)),VLOOKUP($A49,'[3]liste reference'!$A$7:$P$904,13,0)))</f>
        <v/>
      </c>
      <c r="H49" s="480" t="str">
        <f aca="false">IF(A49="","x",IF(ISERROR(VLOOKUP($A49,'[3]liste reference'!$A$8:$P$904,14,0)),IF(ISERROR(VLOOKUP($A49,'[3]liste reference'!$B$8:$P$904,13,0)),"x",VLOOKUP($A49,'[3]liste reference'!$B$8:$P$904,13,0)),VLOOKUP($A49,'[3]liste reference'!$A$8:$P$904,14,0)))</f>
        <v>x</v>
      </c>
      <c r="I49" s="481" t="str">
        <f aca="false">IF(ISNUMBER(H49),IF(ISERROR(VLOOKUP($A49,'[3]liste reference'!$A$7:$P$904,3,0)),IF(ISERROR(VLOOKUP($A49,'[3]liste reference'!$B$7:$P$904,2,0)),"",VLOOKUP($A49,'[3]liste reference'!$B$7:$P$904,2,0)),VLOOKUP($A49,'[3]liste reference'!$A$7:$P$904,3,0)),"")</f>
        <v/>
      </c>
      <c r="J49" s="481" t="str">
        <f aca="false">IF(ISNUMBER(H49),IF(ISERROR(VLOOKUP($A49,'[3]liste reference'!$A$7:$P$904,4,0)),IF(ISERROR(VLOOKUP($A49,'[3]liste reference'!$B$7:$P$904,3,0)),"",VLOOKUP($A49,'[3]liste reference'!$B$7:$P$904,3,0)),VLOOKUP($A49,'[3]liste reference'!$A$7:$P$904,4,0)),"")</f>
        <v/>
      </c>
      <c r="K49" s="482" t="str">
        <f aca="false">IF(A49="NEWCOD",IF(AB49="","Remplir le champs 'Nouveau taxa' svp.",$AB49),IF(ISTEXT($E49),"DEJA SAISI !",IF(A49="","",IF(ISERROR(VLOOKUP($A49,'[3]liste reference'!$A$7:$D$904,2,0)),IF(ISERROR(VLOOKUP($A49,'[3]liste reference'!$B$7:$D$904,1,0)),"code non répertorié ou synonyme",VLOOKUP($A49,'[3]liste reference'!$B$7:$D$904,1,0)),VLOOKUP(A49,'[3]liste reference'!$A$7:$D$904,2,0)))))</f>
        <v/>
      </c>
      <c r="L49" s="498"/>
      <c r="M49" s="498"/>
      <c r="N49" s="498"/>
      <c r="O49" s="484"/>
      <c r="P49" s="485" t="str">
        <f aca="false">IF($A49="NEWCOD",IF($AC49="","No",$AC49),IF(ISTEXT($E49),"DEJA SAISI !",IF($A49="","",IF(ISERROR(VLOOKUP($A49,'[3]liste reference'!A$1:S$1048576,19,FALSE())),IF(ISERROR(VLOOKUP($A49,'[3]liste reference'!B$1:S$1048576,19,FALSE())),"",VLOOKUP($A49,'[3]liste reference'!B$1:S$1048576,19,FALSE())),VLOOKUP($A49,'[3]liste reference'!A$1:S$1048576,19,FALSE())))))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IF(A49="new.cod","NEWCOD",IF(AND((Z49=""),ISTEXT(A49)),A49,IF(Z49="","",INDEX('[3]liste reference'!$A$8:$A$904,Z49))))</f>
        <v/>
      </c>
      <c r="Z49" s="280" t="str">
        <f aca="false">IF(ISERROR(MATCH(A49,'[3]liste reference'!$A$8:$A$904,0)),IF(ISERROR(MATCH(A49,'[3]liste reference'!$B$8:$B$904,0)),"",(MATCH(A49,'[3]liste reference'!$B$8:$B$904,0))),(MATCH(A49,'[3]liste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IF(ISERROR(VLOOKUP($A50,'[3]liste reference'!$A$7:$D$904,2,0)),IF(ISERROR(VLOOKUP($A50,'[3]liste reference'!$B$7:$D$904,1,0)),"",VLOOKUP($A50,'[3]liste reference'!$B$7:$D$904,1,0)),VLOOKUP($A50,'[3]liste reference'!$A$7:$D$904,2,0))</f>
        <v/>
      </c>
      <c r="E50" s="496" t="n">
        <f aca="false">IF(D50="",0,VLOOKUP(D50,D$22:D49,1,0))</f>
        <v>0</v>
      </c>
      <c r="F50" s="501" t="n">
        <f aca="false">($B50*$B$7+$C50*$C$7)/100</f>
        <v>0</v>
      </c>
      <c r="G50" s="479" t="str">
        <f aca="false">IF(A50="","",IF(ISERROR(VLOOKUP($A50,'[3]liste reference'!$A$7:$P$904,13,0)),IF(ISERROR(VLOOKUP($A50,'[3]liste reference'!$B$7:$P$904,12,0)),"    -",VLOOKUP($A50,'[3]liste reference'!$B$7:$P$904,12,0)),VLOOKUP($A50,'[3]liste reference'!$A$7:$P$904,13,0)))</f>
        <v/>
      </c>
      <c r="H50" s="480" t="str">
        <f aca="false">IF(A50="","x",IF(ISERROR(VLOOKUP($A50,'[3]liste reference'!$A$8:$P$904,14,0)),IF(ISERROR(VLOOKUP($A50,'[3]liste reference'!$B$8:$P$904,13,0)),"x",VLOOKUP($A50,'[3]liste reference'!$B$8:$P$904,13,0)),VLOOKUP($A50,'[3]liste reference'!$A$8:$P$904,14,0)))</f>
        <v>x</v>
      </c>
      <c r="I50" s="481" t="str">
        <f aca="false">IF(ISNUMBER(H50),IF(ISERROR(VLOOKUP($A50,'[3]liste reference'!$A$7:$P$904,3,0)),IF(ISERROR(VLOOKUP($A50,'[3]liste reference'!$B$7:$P$904,2,0)),"",VLOOKUP($A50,'[3]liste reference'!$B$7:$P$904,2,0)),VLOOKUP($A50,'[3]liste reference'!$A$7:$P$904,3,0)),"")</f>
        <v/>
      </c>
      <c r="J50" s="481" t="str">
        <f aca="false">IF(ISNUMBER(H50),IF(ISERROR(VLOOKUP($A50,'[3]liste reference'!$A$7:$P$904,4,0)),IF(ISERROR(VLOOKUP($A50,'[3]liste reference'!$B$7:$P$904,3,0)),"",VLOOKUP($A50,'[3]liste reference'!$B$7:$P$904,3,0)),VLOOKUP($A50,'[3]liste reference'!$A$7:$P$904,4,0)),"")</f>
        <v/>
      </c>
      <c r="K50" s="482" t="str">
        <f aca="false">IF(A50="NEWCOD",IF(AB50="","Remplir le champs 'Nouveau taxa' svp.",$AB50),IF(ISTEXT($E50),"DEJA SAISI !",IF(A50="","",IF(ISERROR(VLOOKUP($A50,'[3]liste reference'!$A$7:$D$904,2,0)),IF(ISERROR(VLOOKUP($A50,'[3]liste reference'!$B$7:$D$904,1,0)),"code non répertorié ou synonyme",VLOOKUP($A50,'[3]liste reference'!$B$7:$D$904,1,0)),VLOOKUP(A50,'[3]liste reference'!$A$7:$D$904,2,0)))))</f>
        <v/>
      </c>
      <c r="L50" s="498"/>
      <c r="M50" s="498"/>
      <c r="N50" s="498"/>
      <c r="O50" s="484"/>
      <c r="P50" s="485" t="str">
        <f aca="false">IF($A50="NEWCOD",IF($AC50="","No",$AC50),IF(ISTEXT($E50),"DEJA SAISI !",IF($A50="","",IF(ISERROR(VLOOKUP($A50,'[3]liste reference'!A$1:S$1048576,19,FALSE())),IF(ISERROR(VLOOKUP($A50,'[3]liste reference'!B$1:S$1048576,19,FALSE())),"",VLOOKUP($A50,'[3]liste reference'!B$1:S$1048576,19,FALSE())),VLOOKUP($A50,'[3]liste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IF(A50="new.cod","NEWCOD",IF(AND((Z50=""),ISTEXT(A50)),A50,IF(Z50="","",INDEX('[3]liste reference'!$A$8:$A$904,Z50))))</f>
        <v/>
      </c>
      <c r="Z50" s="280" t="str">
        <f aca="false">IF(ISERROR(MATCH(A50,'[3]liste reference'!$A$8:$A$904,0)),IF(ISERROR(MATCH(A50,'[3]liste reference'!$B$8:$B$904,0)),"",(MATCH(A50,'[3]liste reference'!$B$8:$B$904,0))),(MATCH(A50,'[3]liste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IF(ISERROR(VLOOKUP($A51,'[3]liste reference'!$A$7:$D$904,2,0)),IF(ISERROR(VLOOKUP($A51,'[3]liste reference'!$B$7:$D$904,1,0)),"",VLOOKUP($A51,'[3]liste reference'!$B$7:$D$904,1,0)),VLOOKUP($A51,'[3]liste reference'!$A$7:$D$904,2,0))</f>
        <v/>
      </c>
      <c r="E51" s="496" t="n">
        <f aca="false">IF(D51="",0,VLOOKUP(D51,D$22:D50,1,0))</f>
        <v>0</v>
      </c>
      <c r="F51" s="501" t="n">
        <f aca="false">($B51*$B$7+$C51*$C$7)/100</f>
        <v>0</v>
      </c>
      <c r="G51" s="479" t="str">
        <f aca="false">IF(A51="","",IF(ISERROR(VLOOKUP($A51,'[3]liste reference'!$A$7:$P$904,13,0)),IF(ISERROR(VLOOKUP($A51,'[3]liste reference'!$B$7:$P$904,12,0)),"    -",VLOOKUP($A51,'[3]liste reference'!$B$7:$P$904,12,0)),VLOOKUP($A51,'[3]liste reference'!$A$7:$P$904,13,0)))</f>
        <v/>
      </c>
      <c r="H51" s="480" t="str">
        <f aca="false">IF(A51="","x",IF(ISERROR(VLOOKUP($A51,'[3]liste reference'!$A$8:$P$904,14,0)),IF(ISERROR(VLOOKUP($A51,'[3]liste reference'!$B$8:$P$904,13,0)),"x",VLOOKUP($A51,'[3]liste reference'!$B$8:$P$904,13,0)),VLOOKUP($A51,'[3]liste reference'!$A$8:$P$904,14,0)))</f>
        <v>x</v>
      </c>
      <c r="I51" s="481" t="str">
        <f aca="false">IF(ISNUMBER(H51),IF(ISERROR(VLOOKUP($A51,'[3]liste reference'!$A$7:$P$904,3,0)),IF(ISERROR(VLOOKUP($A51,'[3]liste reference'!$B$7:$P$904,2,0)),"",VLOOKUP($A51,'[3]liste reference'!$B$7:$P$904,2,0)),VLOOKUP($A51,'[3]liste reference'!$A$7:$P$904,3,0)),"")</f>
        <v/>
      </c>
      <c r="J51" s="481" t="str">
        <f aca="false">IF(ISNUMBER(H51),IF(ISERROR(VLOOKUP($A51,'[3]liste reference'!$A$7:$P$904,4,0)),IF(ISERROR(VLOOKUP($A51,'[3]liste reference'!$B$7:$P$904,3,0)),"",VLOOKUP($A51,'[3]liste reference'!$B$7:$P$904,3,0)),VLOOKUP($A51,'[3]liste reference'!$A$7:$P$904,4,0)),"")</f>
        <v/>
      </c>
      <c r="K51" s="482" t="str">
        <f aca="false">IF(A51="NEWCOD",IF(AB51="","Remplir le champs 'Nouveau taxa' svp.",$AB51),IF(ISTEXT($E51),"DEJA SAISI !",IF(A51="","",IF(ISERROR(VLOOKUP($A51,'[3]liste reference'!$A$7:$D$904,2,0)),IF(ISERROR(VLOOKUP($A51,'[3]liste reference'!$B$7:$D$904,1,0)),"code non répertorié ou synonyme",VLOOKUP($A51,'[3]liste reference'!$B$7:$D$904,1,0)),VLOOKUP(A51,'[3]liste reference'!$A$7:$D$904,2,0)))))</f>
        <v/>
      </c>
      <c r="L51" s="498"/>
      <c r="M51" s="498"/>
      <c r="N51" s="498"/>
      <c r="O51" s="484"/>
      <c r="P51" s="485" t="str">
        <f aca="false">IF($A51="NEWCOD",IF($AC51="","No",$AC51),IF(ISTEXT($E51),"DEJA SAISI !",IF($A51="","",IF(ISERROR(VLOOKUP($A51,'[3]liste reference'!A$1:S$1048576,19,FALSE())),IF(ISERROR(VLOOKUP($A51,'[3]liste reference'!B$1:S$1048576,19,FALSE())),"",VLOOKUP($A51,'[3]liste reference'!B$1:S$1048576,19,FALSE())),VLOOKUP($A51,'[3]liste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IF(A51="new.cod","NEWCOD",IF(AND((Z51=""),ISTEXT(A51)),A51,IF(Z51="","",INDEX('[3]liste reference'!$A$8:$A$904,Z51))))</f>
        <v/>
      </c>
      <c r="Z51" s="280" t="str">
        <f aca="false">IF(ISERROR(MATCH(A51,'[3]liste reference'!$A$8:$A$904,0)),IF(ISERROR(MATCH(A51,'[3]liste reference'!$B$8:$B$904,0)),"",(MATCH(A51,'[3]liste reference'!$B$8:$B$904,0))),(MATCH(A51,'[3]liste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IF(ISERROR(VLOOKUP($A52,'[3]liste reference'!$A$7:$D$904,2,0)),IF(ISERROR(VLOOKUP($A52,'[3]liste reference'!$B$7:$D$904,1,0)),"",VLOOKUP($A52,'[3]liste reference'!$B$7:$D$904,1,0)),VLOOKUP($A52,'[3]liste reference'!$A$7:$D$904,2,0))</f>
        <v/>
      </c>
      <c r="E52" s="496" t="n">
        <f aca="false">IF(D52="",0,VLOOKUP(D52,D$22:D51,1,0))</f>
        <v>0</v>
      </c>
      <c r="F52" s="501" t="n">
        <f aca="false">($B52*$B$7+$C52*$C$7)/100</f>
        <v>0</v>
      </c>
      <c r="G52" s="479" t="str">
        <f aca="false">IF(A52="","",IF(ISERROR(VLOOKUP($A52,'[3]liste reference'!$A$7:$P$904,13,0)),IF(ISERROR(VLOOKUP($A52,'[3]liste reference'!$B$7:$P$904,12,0)),"    -",VLOOKUP($A52,'[3]liste reference'!$B$7:$P$904,12,0)),VLOOKUP($A52,'[3]liste reference'!$A$7:$P$904,13,0)))</f>
        <v/>
      </c>
      <c r="H52" s="480" t="str">
        <f aca="false">IF(A52="","x",IF(ISERROR(VLOOKUP($A52,'[3]liste reference'!$A$8:$P$904,14,0)),IF(ISERROR(VLOOKUP($A52,'[3]liste reference'!$B$8:$P$904,13,0)),"x",VLOOKUP($A52,'[3]liste reference'!$B$8:$P$904,13,0)),VLOOKUP($A52,'[3]liste reference'!$A$8:$P$904,14,0)))</f>
        <v>x</v>
      </c>
      <c r="I52" s="481" t="str">
        <f aca="false">IF(ISNUMBER(H52),IF(ISERROR(VLOOKUP($A52,'[3]liste reference'!$A$7:$P$904,3,0)),IF(ISERROR(VLOOKUP($A52,'[3]liste reference'!$B$7:$P$904,2,0)),"",VLOOKUP($A52,'[3]liste reference'!$B$7:$P$904,2,0)),VLOOKUP($A52,'[3]liste reference'!$A$7:$P$904,3,0)),"")</f>
        <v/>
      </c>
      <c r="J52" s="481" t="str">
        <f aca="false">IF(ISNUMBER(H52),IF(ISERROR(VLOOKUP($A52,'[3]liste reference'!$A$7:$P$904,4,0)),IF(ISERROR(VLOOKUP($A52,'[3]liste reference'!$B$7:$P$904,3,0)),"",VLOOKUP($A52,'[3]liste reference'!$B$7:$P$904,3,0)),VLOOKUP($A52,'[3]liste reference'!$A$7:$P$904,4,0)),"")</f>
        <v/>
      </c>
      <c r="K52" s="482" t="str">
        <f aca="false">IF(A52="NEWCOD",IF(AB52="","Remplir le champs 'Nouveau taxa' svp.",$AB52),IF(ISTEXT($E52),"DEJA SAISI !",IF(A52="","",IF(ISERROR(VLOOKUP($A52,'[3]liste reference'!$A$7:$D$904,2,0)),IF(ISERROR(VLOOKUP($A52,'[3]liste reference'!$B$7:$D$904,1,0)),"code non répertorié ou synonyme",VLOOKUP($A52,'[3]liste reference'!$B$7:$D$904,1,0)),VLOOKUP(A52,'[3]liste reference'!$A$7:$D$904,2,0)))))</f>
        <v/>
      </c>
      <c r="L52" s="498"/>
      <c r="M52" s="498"/>
      <c r="N52" s="498"/>
      <c r="O52" s="484"/>
      <c r="P52" s="485" t="str">
        <f aca="false">IF($A52="NEWCOD",IF($AC52="","No",$AC52),IF(ISTEXT($E52),"DEJA SAISI !",IF($A52="","",IF(ISERROR(VLOOKUP($A52,'[3]liste reference'!A$1:S$1048576,19,FALSE())),IF(ISERROR(VLOOKUP($A52,'[3]liste reference'!B$1:S$1048576,19,FALSE())),"",VLOOKUP($A52,'[3]liste reference'!B$1:S$1048576,19,FALSE())),VLOOKUP($A52,'[3]liste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IF(A52="new.cod","NEWCOD",IF(AND((Z52=""),ISTEXT(A52)),A52,IF(Z52="","",INDEX('[3]liste reference'!$A$8:$A$904,Z52))))</f>
        <v/>
      </c>
      <c r="Z52" s="280" t="str">
        <f aca="false">IF(ISERROR(MATCH(A52,'[3]liste reference'!$A$8:$A$904,0)),IF(ISERROR(MATCH(A52,'[3]liste reference'!$B$8:$B$904,0)),"",(MATCH(A52,'[3]liste reference'!$B$8:$B$904,0))),(MATCH(A52,'[3]liste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IF(ISERROR(VLOOKUP($A53,'[3]liste reference'!$A$7:$D$904,2,0)),IF(ISERROR(VLOOKUP($A53,'[3]liste reference'!$B$7:$D$904,1,0)),"",VLOOKUP($A53,'[3]liste reference'!$B$7:$D$904,1,0)),VLOOKUP($A53,'[3]liste reference'!$A$7:$D$904,2,0))</f>
        <v/>
      </c>
      <c r="E53" s="496" t="n">
        <f aca="false">IF(D53="",0,VLOOKUP(D53,D$22:D52,1,0))</f>
        <v>0</v>
      </c>
      <c r="F53" s="501" t="n">
        <f aca="false">($B53*$B$7+$C53*$C$7)/100</f>
        <v>0</v>
      </c>
      <c r="G53" s="479" t="str">
        <f aca="false">IF(A53="","",IF(ISERROR(VLOOKUP($A53,'[3]liste reference'!$A$7:$P$904,13,0)),IF(ISERROR(VLOOKUP($A53,'[3]liste reference'!$B$7:$P$904,12,0)),"    -",VLOOKUP($A53,'[3]liste reference'!$B$7:$P$904,12,0)),VLOOKUP($A53,'[3]liste reference'!$A$7:$P$904,13,0)))</f>
        <v/>
      </c>
      <c r="H53" s="480" t="str">
        <f aca="false">IF(A53="","x",IF(ISERROR(VLOOKUP($A53,'[3]liste reference'!$A$8:$P$904,14,0)),IF(ISERROR(VLOOKUP($A53,'[3]liste reference'!$B$8:$P$904,13,0)),"x",VLOOKUP($A53,'[3]liste reference'!$B$8:$P$904,13,0)),VLOOKUP($A53,'[3]liste reference'!$A$8:$P$904,14,0)))</f>
        <v>x</v>
      </c>
      <c r="I53" s="481" t="str">
        <f aca="false">IF(ISNUMBER(H53),IF(ISERROR(VLOOKUP($A53,'[3]liste reference'!$A$7:$P$904,3,0)),IF(ISERROR(VLOOKUP($A53,'[3]liste reference'!$B$7:$P$904,2,0)),"",VLOOKUP($A53,'[3]liste reference'!$B$7:$P$904,2,0)),VLOOKUP($A53,'[3]liste reference'!$A$7:$P$904,3,0)),"")</f>
        <v/>
      </c>
      <c r="J53" s="481" t="str">
        <f aca="false">IF(ISNUMBER(H53),IF(ISERROR(VLOOKUP($A53,'[3]liste reference'!$A$7:$P$904,4,0)),IF(ISERROR(VLOOKUP($A53,'[3]liste reference'!$B$7:$P$904,3,0)),"",VLOOKUP($A53,'[3]liste reference'!$B$7:$P$904,3,0)),VLOOKUP($A53,'[3]liste reference'!$A$7:$P$904,4,0)),"")</f>
        <v/>
      </c>
      <c r="K53" s="482" t="str">
        <f aca="false">IF(A53="NEWCOD",IF(AB53="","Remplir le champs 'Nouveau taxa' svp.",$AB53),IF(ISTEXT($E53),"DEJA SAISI !",IF(A53="","",IF(ISERROR(VLOOKUP($A53,'[3]liste reference'!$A$7:$D$904,2,0)),IF(ISERROR(VLOOKUP($A53,'[3]liste reference'!$B$7:$D$904,1,0)),"code non répertorié ou synonyme",VLOOKUP($A53,'[3]liste reference'!$B$7:$D$904,1,0)),VLOOKUP(A53,'[3]liste reference'!$A$7:$D$904,2,0)))))</f>
        <v/>
      </c>
      <c r="L53" s="498"/>
      <c r="M53" s="498"/>
      <c r="N53" s="498"/>
      <c r="O53" s="484"/>
      <c r="P53" s="485" t="str">
        <f aca="false">IF($A53="NEWCOD",IF($AC53="","No",$AC53),IF(ISTEXT($E53),"DEJA SAISI !",IF($A53="","",IF(ISERROR(VLOOKUP($A53,'[3]liste reference'!A$1:S$1048576,19,FALSE())),IF(ISERROR(VLOOKUP($A53,'[3]liste reference'!B$1:S$1048576,19,FALSE())),"",VLOOKUP($A53,'[3]liste reference'!B$1:S$1048576,19,FALSE())),VLOOKUP($A53,'[3]liste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IF(A53="new.cod","NEWCOD",IF(AND((Z53=""),ISTEXT(A53)),A53,IF(Z53="","",INDEX('[3]liste reference'!$A$8:$A$904,Z53))))</f>
        <v/>
      </c>
      <c r="Z53" s="280" t="str">
        <f aca="false">IF(ISERROR(MATCH(A53,'[3]liste reference'!$A$8:$A$904,0)),IF(ISERROR(MATCH(A53,'[3]liste reference'!$B$8:$B$904,0)),"",(MATCH(A53,'[3]liste reference'!$B$8:$B$904,0))),(MATCH(A53,'[3]liste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IF(ISERROR(VLOOKUP($A54,'[3]liste reference'!$A$7:$D$904,2,0)),IF(ISERROR(VLOOKUP($A54,'[3]liste reference'!$B$7:$D$904,1,0)),"",VLOOKUP($A54,'[3]liste reference'!$B$7:$D$904,1,0)),VLOOKUP($A54,'[3]liste reference'!$A$7:$D$904,2,0))</f>
        <v/>
      </c>
      <c r="E54" s="496" t="n">
        <f aca="false">IF(D54="",0,VLOOKUP(D54,D$22:D53,1,0))</f>
        <v>0</v>
      </c>
      <c r="F54" s="501" t="n">
        <f aca="false">($B54*$B$7+$C54*$C$7)/100</f>
        <v>0</v>
      </c>
      <c r="G54" s="479" t="str">
        <f aca="false">IF(A54="","",IF(ISERROR(VLOOKUP($A54,'[3]liste reference'!$A$7:$P$904,13,0)),IF(ISERROR(VLOOKUP($A54,'[3]liste reference'!$B$7:$P$904,12,0)),"    -",VLOOKUP($A54,'[3]liste reference'!$B$7:$P$904,12,0)),VLOOKUP($A54,'[3]liste reference'!$A$7:$P$904,13,0)))</f>
        <v/>
      </c>
      <c r="H54" s="480" t="str">
        <f aca="false">IF(A54="","x",IF(ISERROR(VLOOKUP($A54,'[3]liste reference'!$A$8:$P$904,14,0)),IF(ISERROR(VLOOKUP($A54,'[3]liste reference'!$B$8:$P$904,13,0)),"x",VLOOKUP($A54,'[3]liste reference'!$B$8:$P$904,13,0)),VLOOKUP($A54,'[3]liste reference'!$A$8:$P$904,14,0)))</f>
        <v>x</v>
      </c>
      <c r="I54" s="481" t="str">
        <f aca="false">IF(ISNUMBER(H54),IF(ISERROR(VLOOKUP($A54,'[3]liste reference'!$A$7:$P$904,3,0)),IF(ISERROR(VLOOKUP($A54,'[3]liste reference'!$B$7:$P$904,2,0)),"",VLOOKUP($A54,'[3]liste reference'!$B$7:$P$904,2,0)),VLOOKUP($A54,'[3]liste reference'!$A$7:$P$904,3,0)),"")</f>
        <v/>
      </c>
      <c r="J54" s="481" t="str">
        <f aca="false">IF(ISNUMBER(H54),IF(ISERROR(VLOOKUP($A54,'[3]liste reference'!$A$7:$P$904,4,0)),IF(ISERROR(VLOOKUP($A54,'[3]liste reference'!$B$7:$P$904,3,0)),"",VLOOKUP($A54,'[3]liste reference'!$B$7:$P$904,3,0)),VLOOKUP($A54,'[3]liste reference'!$A$7:$P$904,4,0)),"")</f>
        <v/>
      </c>
      <c r="K54" s="482" t="str">
        <f aca="false">IF(A54="NEWCOD",IF(AB54="","Remplir le champs 'Nouveau taxa' svp.",$AB54),IF(ISTEXT($E54),"DEJA SAISI !",IF(A54="","",IF(ISERROR(VLOOKUP($A54,'[3]liste reference'!$A$7:$D$904,2,0)),IF(ISERROR(VLOOKUP($A54,'[3]liste reference'!$B$7:$D$904,1,0)),"code non répertorié ou synonyme",VLOOKUP($A54,'[3]liste reference'!$B$7:$D$904,1,0)),VLOOKUP(A54,'[3]liste reference'!$A$7:$D$904,2,0)))))</f>
        <v/>
      </c>
      <c r="L54" s="498"/>
      <c r="M54" s="498"/>
      <c r="N54" s="498"/>
      <c r="O54" s="484"/>
      <c r="P54" s="485" t="str">
        <f aca="false">IF($A54="NEWCOD",IF($AC54="","No",$AC54),IF(ISTEXT($E54),"DEJA SAISI !",IF($A54="","",IF(ISERROR(VLOOKUP($A54,'[3]liste reference'!A$1:S$1048576,19,FALSE())),IF(ISERROR(VLOOKUP($A54,'[3]liste reference'!B$1:S$1048576,19,FALSE())),"",VLOOKUP($A54,'[3]liste reference'!B$1:S$1048576,19,FALSE())),VLOOKUP($A54,'[3]liste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IF(A54="new.cod","NEWCOD",IF(AND((Z54=""),ISTEXT(A54)),A54,IF(Z54="","",INDEX('[3]liste reference'!$A$8:$A$904,Z54))))</f>
        <v/>
      </c>
      <c r="Z54" s="280" t="str">
        <f aca="false">IF(ISERROR(MATCH(A54,'[3]liste reference'!$A$8:$A$904,0)),IF(ISERROR(MATCH(A54,'[3]liste reference'!$B$8:$B$904,0)),"",(MATCH(A54,'[3]liste reference'!$B$8:$B$904,0))),(MATCH(A54,'[3]liste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IF(ISERROR(VLOOKUP($A55,'[3]liste reference'!$A$7:$D$904,2,0)),IF(ISERROR(VLOOKUP($A55,'[3]liste reference'!$B$7:$D$904,1,0)),"",VLOOKUP($A55,'[3]liste reference'!$B$7:$D$904,1,0)),VLOOKUP($A55,'[3]liste reference'!$A$7:$D$904,2,0))</f>
        <v/>
      </c>
      <c r="E55" s="496" t="n">
        <f aca="false">IF(D55="",0,VLOOKUP(D55,D$22:D54,1,0))</f>
        <v>0</v>
      </c>
      <c r="F55" s="501" t="n">
        <f aca="false">($B55*$B$7+$C55*$C$7)/100</f>
        <v>0</v>
      </c>
      <c r="G55" s="479" t="str">
        <f aca="false">IF(A55="","",IF(ISERROR(VLOOKUP($A55,'[3]liste reference'!$A$7:$P$904,13,0)),IF(ISERROR(VLOOKUP($A55,'[3]liste reference'!$B$7:$P$904,12,0)),"    -",VLOOKUP($A55,'[3]liste reference'!$B$7:$P$904,12,0)),VLOOKUP($A55,'[3]liste reference'!$A$7:$P$904,13,0)))</f>
        <v/>
      </c>
      <c r="H55" s="480" t="str">
        <f aca="false">IF(A55="","x",IF(ISERROR(VLOOKUP($A55,'[3]liste reference'!$A$8:$P$904,14,0)),IF(ISERROR(VLOOKUP($A55,'[3]liste reference'!$B$8:$P$904,13,0)),"x",VLOOKUP($A55,'[3]liste reference'!$B$8:$P$904,13,0)),VLOOKUP($A55,'[3]liste reference'!$A$8:$P$904,14,0)))</f>
        <v>x</v>
      </c>
      <c r="I55" s="481" t="str">
        <f aca="false">IF(ISNUMBER(H55),IF(ISERROR(VLOOKUP($A55,'[3]liste reference'!$A$7:$P$904,3,0)),IF(ISERROR(VLOOKUP($A55,'[3]liste reference'!$B$7:$P$904,2,0)),"",VLOOKUP($A55,'[3]liste reference'!$B$7:$P$904,2,0)),VLOOKUP($A55,'[3]liste reference'!$A$7:$P$904,3,0)),"")</f>
        <v/>
      </c>
      <c r="J55" s="481" t="str">
        <f aca="false">IF(ISNUMBER(H55),IF(ISERROR(VLOOKUP($A55,'[3]liste reference'!$A$7:$P$904,4,0)),IF(ISERROR(VLOOKUP($A55,'[3]liste reference'!$B$7:$P$904,3,0)),"",VLOOKUP($A55,'[3]liste reference'!$B$7:$P$904,3,0)),VLOOKUP($A55,'[3]liste reference'!$A$7:$P$904,4,0)),"")</f>
        <v/>
      </c>
      <c r="K55" s="482" t="str">
        <f aca="false">IF(A55="NEWCOD",IF(AB55="","Remplir le champs 'Nouveau taxa' svp.",$AB55),IF(ISTEXT($E55),"DEJA SAISI !",IF(A55="","",IF(ISERROR(VLOOKUP($A55,'[3]liste reference'!$A$7:$D$904,2,0)),IF(ISERROR(VLOOKUP($A55,'[3]liste reference'!$B$7:$D$904,1,0)),"code non répertorié ou synonyme",VLOOKUP($A55,'[3]liste reference'!$B$7:$D$904,1,0)),VLOOKUP(A55,'[3]liste reference'!$A$7:$D$904,2,0)))))</f>
        <v/>
      </c>
      <c r="L55" s="498"/>
      <c r="M55" s="498"/>
      <c r="N55" s="498"/>
      <c r="O55" s="484"/>
      <c r="P55" s="485" t="str">
        <f aca="false">IF($A55="NEWCOD",IF($AC55="","No",$AC55),IF(ISTEXT($E55),"DEJA SAISI !",IF($A55="","",IF(ISERROR(VLOOKUP($A55,'[3]liste reference'!A$1:S$1048576,19,FALSE())),IF(ISERROR(VLOOKUP($A55,'[3]liste reference'!B$1:S$1048576,19,FALSE())),"",VLOOKUP($A55,'[3]liste reference'!B$1:S$1048576,19,FALSE())),VLOOKUP($A55,'[3]liste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IF(A55="new.cod","NEWCOD",IF(AND((Z55=""),ISTEXT(A55)),A55,IF(Z55="","",INDEX('[3]liste reference'!$A$8:$A$904,Z55))))</f>
        <v/>
      </c>
      <c r="Z55" s="280" t="str">
        <f aca="false">IF(ISERROR(MATCH(A55,'[3]liste reference'!$A$8:$A$904,0)),IF(ISERROR(MATCH(A55,'[3]liste reference'!$B$8:$B$904,0)),"",(MATCH(A55,'[3]liste reference'!$B$8:$B$904,0))),(MATCH(A55,'[3]liste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IF(ISERROR(VLOOKUP($A56,'[3]liste reference'!$A$7:$D$904,2,0)),IF(ISERROR(VLOOKUP($A56,'[3]liste reference'!$B$7:$D$904,1,0)),"",VLOOKUP($A56,'[3]liste reference'!$B$7:$D$904,1,0)),VLOOKUP($A56,'[3]liste reference'!$A$7:$D$904,2,0))</f>
        <v/>
      </c>
      <c r="E56" s="496" t="n">
        <f aca="false">IF(D56="",0,VLOOKUP(D56,D$22:D55,1,0))</f>
        <v>0</v>
      </c>
      <c r="F56" s="501" t="n">
        <f aca="false">($B56*$B$7+$C56*$C$7)/100</f>
        <v>0</v>
      </c>
      <c r="G56" s="479" t="str">
        <f aca="false">IF(A56="","",IF(ISERROR(VLOOKUP($A56,'[3]liste reference'!$A$7:$P$904,13,0)),IF(ISERROR(VLOOKUP($A56,'[3]liste reference'!$B$7:$P$904,12,0)),"    -",VLOOKUP($A56,'[3]liste reference'!$B$7:$P$904,12,0)),VLOOKUP($A56,'[3]liste reference'!$A$7:$P$904,13,0)))</f>
        <v/>
      </c>
      <c r="H56" s="480" t="str">
        <f aca="false">IF(A56="","x",IF(ISERROR(VLOOKUP($A56,'[3]liste reference'!$A$8:$P$904,14,0)),IF(ISERROR(VLOOKUP($A56,'[3]liste reference'!$B$8:$P$904,13,0)),"x",VLOOKUP($A56,'[3]liste reference'!$B$8:$P$904,13,0)),VLOOKUP($A56,'[3]liste reference'!$A$8:$P$904,14,0)))</f>
        <v>x</v>
      </c>
      <c r="I56" s="481" t="str">
        <f aca="false">IF(ISNUMBER(H56),IF(ISERROR(VLOOKUP($A56,'[3]liste reference'!$A$7:$P$904,3,0)),IF(ISERROR(VLOOKUP($A56,'[3]liste reference'!$B$7:$P$904,2,0)),"",VLOOKUP($A56,'[3]liste reference'!$B$7:$P$904,2,0)),VLOOKUP($A56,'[3]liste reference'!$A$7:$P$904,3,0)),"")</f>
        <v/>
      </c>
      <c r="J56" s="481" t="str">
        <f aca="false">IF(ISNUMBER(H56),IF(ISERROR(VLOOKUP($A56,'[3]liste reference'!$A$7:$P$904,4,0)),IF(ISERROR(VLOOKUP($A56,'[3]liste reference'!$B$7:$P$904,3,0)),"",VLOOKUP($A56,'[3]liste reference'!$B$7:$P$904,3,0)),VLOOKUP($A56,'[3]liste reference'!$A$7:$P$904,4,0)),"")</f>
        <v/>
      </c>
      <c r="K56" s="482" t="str">
        <f aca="false">IF(A56="NEWCOD",IF(AB56="","Remplir le champs 'Nouveau taxa' svp.",$AB56),IF(ISTEXT($E56),"DEJA SAISI !",IF(A56="","",IF(ISERROR(VLOOKUP($A56,'[3]liste reference'!$A$7:$D$904,2,0)),IF(ISERROR(VLOOKUP($A56,'[3]liste reference'!$B$7:$D$904,1,0)),"code non répertorié ou synonyme",VLOOKUP($A56,'[3]liste reference'!$B$7:$D$904,1,0)),VLOOKUP(A56,'[3]liste reference'!$A$7:$D$904,2,0)))))</f>
        <v/>
      </c>
      <c r="L56" s="498"/>
      <c r="M56" s="498"/>
      <c r="N56" s="498"/>
      <c r="O56" s="484"/>
      <c r="P56" s="485" t="str">
        <f aca="false">IF($A56="NEWCOD",IF($AC56="","No",$AC56),IF(ISTEXT($E56),"DEJA SAISI !",IF($A56="","",IF(ISERROR(VLOOKUP($A56,'[3]liste reference'!A$1:S$1048576,19,FALSE())),IF(ISERROR(VLOOKUP($A56,'[3]liste reference'!B$1:S$1048576,19,FALSE())),"",VLOOKUP($A56,'[3]liste reference'!B$1:S$1048576,19,FALSE())),VLOOKUP($A56,'[3]liste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IF(A56="new.cod","NEWCOD",IF(AND((Z56=""),ISTEXT(A56)),A56,IF(Z56="","",INDEX('[3]liste reference'!$A$8:$A$904,Z56))))</f>
        <v/>
      </c>
      <c r="Z56" s="280" t="str">
        <f aca="false">IF(ISERROR(MATCH(A56,'[3]liste reference'!$A$8:$A$904,0)),IF(ISERROR(MATCH(A56,'[3]liste reference'!$B$8:$B$904,0)),"",(MATCH(A56,'[3]liste reference'!$B$8:$B$904,0))),(MATCH(A56,'[3]liste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IF(ISERROR(VLOOKUP($A57,'[3]liste reference'!$A$7:$D$904,2,0)),IF(ISERROR(VLOOKUP($A57,'[3]liste reference'!$B$7:$D$904,1,0)),"",VLOOKUP($A57,'[3]liste reference'!$B$7:$D$904,1,0)),VLOOKUP($A57,'[3]liste reference'!$A$7:$D$904,2,0))</f>
        <v/>
      </c>
      <c r="E57" s="496" t="n">
        <f aca="false">IF(D57="",0,VLOOKUP(D57,D$21:D56,1,0))</f>
        <v>0</v>
      </c>
      <c r="F57" s="501" t="n">
        <f aca="false">($B57*$B$7+$C57*$C$7)/100</f>
        <v>0</v>
      </c>
      <c r="G57" s="479" t="str">
        <f aca="false">IF(A57="","",IF(ISERROR(VLOOKUP($A57,'[3]liste reference'!$A$7:$P$904,13,0)),IF(ISERROR(VLOOKUP($A57,'[3]liste reference'!$B$7:$P$904,12,0)),"    -",VLOOKUP($A57,'[3]liste reference'!$B$7:$P$904,12,0)),VLOOKUP($A57,'[3]liste reference'!$A$7:$P$904,13,0)))</f>
        <v/>
      </c>
      <c r="H57" s="480" t="str">
        <f aca="false">IF(A57="","x",IF(ISERROR(VLOOKUP($A57,'[3]liste reference'!$A$8:$P$904,14,0)),IF(ISERROR(VLOOKUP($A57,'[3]liste reference'!$B$8:$P$904,13,0)),"x",VLOOKUP($A57,'[3]liste reference'!$B$8:$P$904,13,0)),VLOOKUP($A57,'[3]liste reference'!$A$8:$P$904,14,0)))</f>
        <v>x</v>
      </c>
      <c r="I57" s="481" t="str">
        <f aca="false">IF(ISNUMBER(H57),IF(ISERROR(VLOOKUP($A57,'[3]liste reference'!$A$7:$P$904,3,0)),IF(ISERROR(VLOOKUP($A57,'[3]liste reference'!$B$7:$P$904,2,0)),"",VLOOKUP($A57,'[3]liste reference'!$B$7:$P$904,2,0)),VLOOKUP($A57,'[3]liste reference'!$A$7:$P$904,3,0)),"")</f>
        <v/>
      </c>
      <c r="J57" s="481" t="str">
        <f aca="false">IF(ISNUMBER(H57),IF(ISERROR(VLOOKUP($A57,'[3]liste reference'!$A$7:$P$904,4,0)),IF(ISERROR(VLOOKUP($A57,'[3]liste reference'!$B$7:$P$904,3,0)),"",VLOOKUP($A57,'[3]liste reference'!$B$7:$P$904,3,0)),VLOOKUP($A57,'[3]liste reference'!$A$7:$P$904,4,0)),"")</f>
        <v/>
      </c>
      <c r="K57" s="482" t="str">
        <f aca="false">IF(A57="NEWCOD",IF(AB57="","Remplir le champs 'Nouveau taxa' svp.",$AB57),IF(ISTEXT($E57),"DEJA SAISI !",IF(A57="","",IF(ISERROR(VLOOKUP($A57,'[3]liste reference'!$A$7:$D$904,2,0)),IF(ISERROR(VLOOKUP($A57,'[3]liste reference'!$B$7:$D$904,1,0)),"code non répertorié ou synonyme",VLOOKUP($A57,'[3]liste reference'!$B$7:$D$904,1,0)),VLOOKUP(A57,'[3]liste reference'!$A$7:$D$904,2,0)))))</f>
        <v/>
      </c>
      <c r="L57" s="498"/>
      <c r="M57" s="498"/>
      <c r="N57" s="498"/>
      <c r="O57" s="484"/>
      <c r="P57" s="485" t="str">
        <f aca="false">IF($A57="NEWCOD",IF($AC57="","No",$AC57),IF(ISTEXT($E57),"DEJA SAISI !",IF($A57="","",IF(ISERROR(VLOOKUP($A57,'[3]liste reference'!A$1:S$1048576,19,FALSE())),IF(ISERROR(VLOOKUP($A57,'[3]liste reference'!B$1:S$1048576,19,FALSE())),"",VLOOKUP($A57,'[3]liste reference'!B$1:S$1048576,19,FALSE())),VLOOKUP($A57,'[3]liste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IF(A57="new.cod","NEWCOD",IF(AND((Z57=""),ISTEXT(A57)),A57,IF(Z57="","",INDEX('[3]liste reference'!$A$8:$A$904,Z57))))</f>
        <v/>
      </c>
      <c r="Z57" s="280" t="str">
        <f aca="false">IF(ISERROR(MATCH(A57,'[3]liste reference'!$A$8:$A$904,0)),IF(ISERROR(MATCH(A57,'[3]liste reference'!$B$8:$B$904,0)),"",(MATCH(A57,'[3]liste reference'!$B$8:$B$904,0))),(MATCH(A57,'[3]liste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IF(ISERROR(VLOOKUP($A58,'[3]liste reference'!$A$7:$D$904,2,0)),IF(ISERROR(VLOOKUP($A58,'[3]liste reference'!$B$7:$D$904,1,0)),"",VLOOKUP($A58,'[3]liste reference'!$B$7:$D$904,1,0)),VLOOKUP($A58,'[3]liste reference'!$A$7:$D$904,2,0))</f>
        <v/>
      </c>
      <c r="E58" s="496" t="n">
        <f aca="false">IF(D58="",0,VLOOKUP(D58,D$22:D57,1,0))</f>
        <v>0</v>
      </c>
      <c r="F58" s="501" t="n">
        <f aca="false">($B58*$B$7+$C58*$C$7)/100</f>
        <v>0</v>
      </c>
      <c r="G58" s="479" t="str">
        <f aca="false">IF(A58="","",IF(ISERROR(VLOOKUP($A58,'[3]liste reference'!$A$7:$P$904,13,0)),IF(ISERROR(VLOOKUP($A58,'[3]liste reference'!$B$7:$P$904,12,0)),"    -",VLOOKUP($A58,'[3]liste reference'!$B$7:$P$904,12,0)),VLOOKUP($A58,'[3]liste reference'!$A$7:$P$904,13,0)))</f>
        <v/>
      </c>
      <c r="H58" s="480" t="str">
        <f aca="false">IF(A58="","x",IF(ISERROR(VLOOKUP($A58,'[3]liste reference'!$A$8:$P$904,14,0)),IF(ISERROR(VLOOKUP($A58,'[3]liste reference'!$B$8:$P$904,13,0)),"x",VLOOKUP($A58,'[3]liste reference'!$B$8:$P$904,13,0)),VLOOKUP($A58,'[3]liste reference'!$A$8:$P$904,14,0)))</f>
        <v>x</v>
      </c>
      <c r="I58" s="481" t="str">
        <f aca="false">IF(ISNUMBER(H58),IF(ISERROR(VLOOKUP($A58,'[3]liste reference'!$A$7:$P$904,3,0)),IF(ISERROR(VLOOKUP($A58,'[3]liste reference'!$B$7:$P$904,2,0)),"",VLOOKUP($A58,'[3]liste reference'!$B$7:$P$904,2,0)),VLOOKUP($A58,'[3]liste reference'!$A$7:$P$904,3,0)),"")</f>
        <v/>
      </c>
      <c r="J58" s="481" t="str">
        <f aca="false">IF(ISNUMBER(H58),IF(ISERROR(VLOOKUP($A58,'[3]liste reference'!$A$7:$P$904,4,0)),IF(ISERROR(VLOOKUP($A58,'[3]liste reference'!$B$7:$P$904,3,0)),"",VLOOKUP($A58,'[3]liste reference'!$B$7:$P$904,3,0)),VLOOKUP($A58,'[3]liste reference'!$A$7:$P$904,4,0)),"")</f>
        <v/>
      </c>
      <c r="K58" s="482" t="str">
        <f aca="false">IF(A58="NEWCOD",IF(AB58="","Remplir le champs 'Nouveau taxa' svp.",$AB58),IF(ISTEXT($E58),"DEJA SAISI !",IF(A58="","",IF(ISERROR(VLOOKUP($A58,'[3]liste reference'!$A$7:$D$904,2,0)),IF(ISERROR(VLOOKUP($A58,'[3]liste reference'!$B$7:$D$904,1,0)),"code non répertorié ou synonyme",VLOOKUP($A58,'[3]liste reference'!$B$7:$D$904,1,0)),VLOOKUP(A58,'[3]liste reference'!$A$7:$D$904,2,0)))))</f>
        <v/>
      </c>
      <c r="L58" s="498"/>
      <c r="M58" s="498"/>
      <c r="N58" s="498"/>
      <c r="O58" s="484"/>
      <c r="P58" s="485" t="str">
        <f aca="false">IF($A58="NEWCOD",IF($AC58="","No",$AC58),IF(ISTEXT($E58),"DEJA SAISI !",IF($A58="","",IF(ISERROR(VLOOKUP($A58,'[3]liste reference'!A$1:S$1048576,19,FALSE())),IF(ISERROR(VLOOKUP($A58,'[3]liste reference'!B$1:S$1048576,19,FALSE())),"",VLOOKUP($A58,'[3]liste reference'!B$1:S$1048576,19,FALSE())),VLOOKUP($A58,'[3]liste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IF(A58="new.cod","NEWCOD",IF(AND((Z58=""),ISTEXT(A58)),A58,IF(Z58="","",INDEX('[3]liste reference'!$A$8:$A$904,Z58))))</f>
        <v/>
      </c>
      <c r="Z58" s="280" t="str">
        <f aca="false">IF(ISERROR(MATCH(A58,'[3]liste reference'!$A$8:$A$904,0)),IF(ISERROR(MATCH(A58,'[3]liste reference'!$B$8:$B$904,0)),"",(MATCH(A58,'[3]liste reference'!$B$8:$B$904,0))),(MATCH(A58,'[3]liste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IF(ISERROR(VLOOKUP($A59,'[3]liste reference'!$A$7:$D$904,2,0)),IF(ISERROR(VLOOKUP($A59,'[3]liste reference'!$B$7:$D$904,1,0)),"",VLOOKUP($A59,'[3]liste reference'!$B$7:$D$904,1,0)),VLOOKUP($A59,'[3]liste reference'!$A$7:$D$904,2,0))</f>
        <v/>
      </c>
      <c r="E59" s="496" t="n">
        <f aca="false">IF(D59="",0,VLOOKUP(D59,D$22:D58,1,0))</f>
        <v>0</v>
      </c>
      <c r="F59" s="501" t="n">
        <f aca="false">($B59*$B$7+$C59*$C$7)/100</f>
        <v>0</v>
      </c>
      <c r="G59" s="479" t="str">
        <f aca="false">IF(A59="","",IF(ISERROR(VLOOKUP($A59,'[3]liste reference'!$A$7:$P$904,13,0)),IF(ISERROR(VLOOKUP($A59,'[3]liste reference'!$B$7:$P$904,12,0)),"    -",VLOOKUP($A59,'[3]liste reference'!$B$7:$P$904,12,0)),VLOOKUP($A59,'[3]liste reference'!$A$7:$P$904,13,0)))</f>
        <v/>
      </c>
      <c r="H59" s="480" t="str">
        <f aca="false">IF(A59="","x",IF(ISERROR(VLOOKUP($A59,'[3]liste reference'!$A$8:$P$904,14,0)),IF(ISERROR(VLOOKUP($A59,'[3]liste reference'!$B$8:$P$904,13,0)),"x",VLOOKUP($A59,'[3]liste reference'!$B$8:$P$904,13,0)),VLOOKUP($A59,'[3]liste reference'!$A$8:$P$904,14,0)))</f>
        <v>x</v>
      </c>
      <c r="I59" s="481" t="str">
        <f aca="false">IF(ISNUMBER(H59),IF(ISERROR(VLOOKUP($A59,'[3]liste reference'!$A$7:$P$904,3,0)),IF(ISERROR(VLOOKUP($A59,'[3]liste reference'!$B$7:$P$904,2,0)),"",VLOOKUP($A59,'[3]liste reference'!$B$7:$P$904,2,0)),VLOOKUP($A59,'[3]liste reference'!$A$7:$P$904,3,0)),"")</f>
        <v/>
      </c>
      <c r="J59" s="481" t="str">
        <f aca="false">IF(ISNUMBER(H59),IF(ISERROR(VLOOKUP($A59,'[3]liste reference'!$A$7:$P$904,4,0)),IF(ISERROR(VLOOKUP($A59,'[3]liste reference'!$B$7:$P$904,3,0)),"",VLOOKUP($A59,'[3]liste reference'!$B$7:$P$904,3,0)),VLOOKUP($A59,'[3]liste reference'!$A$7:$P$904,4,0)),"")</f>
        <v/>
      </c>
      <c r="K59" s="482" t="str">
        <f aca="false">IF(A59="NEWCOD",IF(AB59="","Remplir le champs 'Nouveau taxa' svp.",$AB59),IF(ISTEXT($E59),"DEJA SAISI !",IF(A59="","",IF(ISERROR(VLOOKUP($A59,'[3]liste reference'!$A$7:$D$904,2,0)),IF(ISERROR(VLOOKUP($A59,'[3]liste reference'!$B$7:$D$904,1,0)),"code non répertorié ou synonyme",VLOOKUP($A59,'[3]liste reference'!$B$7:$D$904,1,0)),VLOOKUP(A59,'[3]liste reference'!$A$7:$D$904,2,0)))))</f>
        <v/>
      </c>
      <c r="L59" s="503"/>
      <c r="M59" s="503"/>
      <c r="N59" s="503"/>
      <c r="O59" s="484"/>
      <c r="P59" s="504" t="str">
        <f aca="false">IF($A59="NEWCOD",IF($AC59="","No",$AC59),IF(ISTEXT($E59),"DEJA SAISI !",IF($A59="","",IF(ISERROR(VLOOKUP($A59,'[3]liste reference'!A$1:S$1048576,19,FALSE())),IF(ISERROR(VLOOKUP($A59,'[3]liste reference'!B$1:S$1048576,19,FALSE())),"",VLOOKUP($A59,'[3]liste reference'!B$1:S$1048576,19,FALSE())),VLOOKUP($A59,'[3]liste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IF(A59="new.cod","NEWCOD",IF(AND((Z59=""),ISTEXT(A59)),A59,IF(Z59="","",INDEX('[3]liste reference'!$A$8:$A$904,Z59))))</f>
        <v/>
      </c>
      <c r="Z59" s="280" t="str">
        <f aca="false">IF(ISERROR(MATCH(A59,'[3]liste reference'!$A$8:$A$904,0)),IF(ISERROR(MATCH(A59,'[3]liste reference'!$B$8:$B$904,0)),"",(MATCH(A59,'[3]liste reference'!$B$8:$B$904,0))),(MATCH(A59,'[3]liste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IF(ISERROR(VLOOKUP($A60,'[3]liste reference'!$A$7:$D$904,2,0)),IF(ISERROR(VLOOKUP($A60,'[3]liste reference'!$B$7:$D$904,1,0)),"",VLOOKUP($A60,'[3]liste reference'!$B$7:$D$904,1,0)),VLOOKUP($A60,'[3]liste reference'!$A$7:$D$904,2,0))</f>
        <v/>
      </c>
      <c r="E60" s="496" t="n">
        <f aca="false">IF(D60="",0,VLOOKUP(D60,D$22:D59,1,0))</f>
        <v>0</v>
      </c>
      <c r="F60" s="501" t="n">
        <f aca="false">($B60*$B$7+$C60*$C$7)/100</f>
        <v>0</v>
      </c>
      <c r="G60" s="479" t="str">
        <f aca="false">IF(A60="","",IF(ISERROR(VLOOKUP($A60,'[3]liste reference'!$A$7:$P$904,13,0)),IF(ISERROR(VLOOKUP($A60,'[3]liste reference'!$B$7:$P$904,12,0)),"    -",VLOOKUP($A60,'[3]liste reference'!$B$7:$P$904,12,0)),VLOOKUP($A60,'[3]liste reference'!$A$7:$P$904,13,0)))</f>
        <v/>
      </c>
      <c r="H60" s="480" t="str">
        <f aca="false">IF(A60="","x",IF(ISERROR(VLOOKUP($A60,'[3]liste reference'!$A$8:$P$904,14,0)),IF(ISERROR(VLOOKUP($A60,'[3]liste reference'!$B$8:$P$904,13,0)),"x",VLOOKUP($A60,'[3]liste reference'!$B$8:$P$904,13,0)),VLOOKUP($A60,'[3]liste reference'!$A$8:$P$904,14,0)))</f>
        <v>x</v>
      </c>
      <c r="I60" s="481" t="str">
        <f aca="false">IF(ISNUMBER(H60),IF(ISERROR(VLOOKUP($A60,'[3]liste reference'!$A$7:$P$904,3,0)),IF(ISERROR(VLOOKUP($A60,'[3]liste reference'!$B$7:$P$904,2,0)),"",VLOOKUP($A60,'[3]liste reference'!$B$7:$P$904,2,0)),VLOOKUP($A60,'[3]liste reference'!$A$7:$P$904,3,0)),"")</f>
        <v/>
      </c>
      <c r="J60" s="481" t="str">
        <f aca="false">IF(ISNUMBER(H60),IF(ISERROR(VLOOKUP($A60,'[3]liste reference'!$A$7:$P$904,4,0)),IF(ISERROR(VLOOKUP($A60,'[3]liste reference'!$B$7:$P$904,3,0)),"",VLOOKUP($A60,'[3]liste reference'!$B$7:$P$904,3,0)),VLOOKUP($A60,'[3]liste reference'!$A$7:$P$904,4,0)),"")</f>
        <v/>
      </c>
      <c r="K60" s="482" t="str">
        <f aca="false">IF(A60="NEWCOD",IF(AB60="","Remplir le champs 'Nouveau taxa' svp.",$AB60),IF(ISTEXT($E60),"DEJA SAISI !",IF(A60="","",IF(ISERROR(VLOOKUP($A60,'[3]liste reference'!$A$7:$D$904,2,0)),IF(ISERROR(VLOOKUP($A60,'[3]liste reference'!$B$7:$D$904,1,0)),"code non répertorié ou synonyme",VLOOKUP($A60,'[3]liste reference'!$B$7:$D$904,1,0)),VLOOKUP(A60,'[3]liste reference'!$A$7:$D$904,2,0)))))</f>
        <v/>
      </c>
      <c r="L60" s="503"/>
      <c r="M60" s="503"/>
      <c r="N60" s="503"/>
      <c r="O60" s="484"/>
      <c r="P60" s="504" t="str">
        <f aca="false">IF($A60="NEWCOD",IF($AC60="","No",$AC60),IF(ISTEXT($E60),"DEJA SAISI !",IF($A60="","",IF(ISERROR(VLOOKUP($A60,'[3]liste reference'!A$1:S$1048576,19,FALSE())),IF(ISERROR(VLOOKUP($A60,'[3]liste reference'!B$1:S$1048576,19,FALSE())),"",VLOOKUP($A60,'[3]liste reference'!B$1:S$1048576,19,FALSE())),VLOOKUP($A60,'[3]liste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IF(A60="new.cod","NEWCOD",IF(AND((Z60=""),ISTEXT(A60)),A60,IF(Z60="","",INDEX('[3]liste reference'!$A$8:$A$904,Z60))))</f>
        <v/>
      </c>
      <c r="Z60" s="280" t="str">
        <f aca="false">IF(ISERROR(MATCH(A60,'[3]liste reference'!$A$8:$A$904,0)),IF(ISERROR(MATCH(A60,'[3]liste reference'!$B$8:$B$904,0)),"",(MATCH(A60,'[3]liste reference'!$B$8:$B$904,0))),(MATCH(A60,'[3]liste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IF(ISERROR(VLOOKUP($A61,'[3]liste reference'!$A$7:$D$904,2,0)),IF(ISERROR(VLOOKUP($A61,'[3]liste reference'!$B$7:$D$904,1,0)),"",VLOOKUP($A61,'[3]liste reference'!$B$7:$D$904,1,0)),VLOOKUP($A61,'[3]liste reference'!$A$7:$D$904,2,0))</f>
        <v/>
      </c>
      <c r="E61" s="496" t="n">
        <f aca="false">IF(D61="",0,VLOOKUP(D61,D$22:D60,1,0))</f>
        <v>0</v>
      </c>
      <c r="F61" s="501" t="n">
        <f aca="false">($B61*$B$7+$C61*$C$7)/100</f>
        <v>0</v>
      </c>
      <c r="G61" s="479" t="str">
        <f aca="false">IF(A61="","",IF(ISERROR(VLOOKUP($A61,'[3]liste reference'!$A$7:$P$904,13,0)),IF(ISERROR(VLOOKUP($A61,'[3]liste reference'!$B$7:$P$904,12,0)),"    -",VLOOKUP($A61,'[3]liste reference'!$B$7:$P$904,12,0)),VLOOKUP($A61,'[3]liste reference'!$A$7:$P$904,13,0)))</f>
        <v/>
      </c>
      <c r="H61" s="480" t="str">
        <f aca="false">IF(A61="","x",IF(ISERROR(VLOOKUP($A61,'[3]liste reference'!$A$8:$P$904,14,0)),IF(ISERROR(VLOOKUP($A61,'[3]liste reference'!$B$8:$P$904,13,0)),"x",VLOOKUP($A61,'[3]liste reference'!$B$8:$P$904,13,0)),VLOOKUP($A61,'[3]liste reference'!$A$8:$P$904,14,0)))</f>
        <v>x</v>
      </c>
      <c r="I61" s="481" t="str">
        <f aca="false">IF(ISNUMBER(H61),IF(ISERROR(VLOOKUP($A61,'[3]liste reference'!$A$7:$P$904,3,0)),IF(ISERROR(VLOOKUP($A61,'[3]liste reference'!$B$7:$P$904,2,0)),"",VLOOKUP($A61,'[3]liste reference'!$B$7:$P$904,2,0)),VLOOKUP($A61,'[3]liste reference'!$A$7:$P$904,3,0)),"")</f>
        <v/>
      </c>
      <c r="J61" s="481" t="str">
        <f aca="false">IF(ISNUMBER(H61),IF(ISERROR(VLOOKUP($A61,'[3]liste reference'!$A$7:$P$904,4,0)),IF(ISERROR(VLOOKUP($A61,'[3]liste reference'!$B$7:$P$904,3,0)),"",VLOOKUP($A61,'[3]liste reference'!$B$7:$P$904,3,0)),VLOOKUP($A61,'[3]liste reference'!$A$7:$P$904,4,0)),"")</f>
        <v/>
      </c>
      <c r="K61" s="482" t="str">
        <f aca="false">IF(A61="NEWCOD",IF(AB61="","Remplir le champs 'Nouveau taxa' svp.",$AB61),IF(ISTEXT($E61),"DEJA SAISI !",IF(A61="","",IF(ISERROR(VLOOKUP($A61,'[3]liste reference'!$A$7:$D$904,2,0)),IF(ISERROR(VLOOKUP($A61,'[3]liste reference'!$B$7:$D$904,1,0)),"code non répertorié ou synonyme",VLOOKUP($A61,'[3]liste reference'!$B$7:$D$904,1,0)),VLOOKUP(A61,'[3]liste reference'!$A$7:$D$904,2,0)))))</f>
        <v/>
      </c>
      <c r="L61" s="498"/>
      <c r="M61" s="498"/>
      <c r="N61" s="498"/>
      <c r="O61" s="484"/>
      <c r="P61" s="485" t="str">
        <f aca="false">IF($A61="NEWCOD",IF($AC61="","No",$AC61),IF(ISTEXT($E61),"DEJA SAISI !",IF($A61="","",IF(ISERROR(VLOOKUP($A61,'[3]liste reference'!A$1:S$1048576,19,FALSE())),IF(ISERROR(VLOOKUP($A61,'[3]liste reference'!B$1:S$1048576,19,FALSE())),"",VLOOKUP($A61,'[3]liste reference'!B$1:S$1048576,19,FALSE())),VLOOKUP($A61,'[3]liste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IF(A61="new.cod","NEWCOD",IF(AND((Z61=""),ISTEXT(A61)),A61,IF(Z61="","",INDEX('[3]liste reference'!$A$8:$A$904,Z61))))</f>
        <v/>
      </c>
      <c r="Z61" s="280" t="str">
        <f aca="false">IF(ISERROR(MATCH(A61,'[3]liste reference'!$A$8:$A$904,0)),IF(ISERROR(MATCH(A61,'[3]liste reference'!$B$8:$B$904,0)),"",(MATCH(A61,'[3]liste reference'!$B$8:$B$904,0))),(MATCH(A61,'[3]liste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IF(ISERROR(VLOOKUP($A62,'[3]liste reference'!$A$7:$D$904,2,0)),IF(ISERROR(VLOOKUP($A62,'[3]liste reference'!$B$7:$D$904,1,0)),"",VLOOKUP($A62,'[3]liste reference'!$B$7:$D$904,1,0)),VLOOKUP($A62,'[3]liste reference'!$A$7:$D$904,2,0))</f>
        <v/>
      </c>
      <c r="E62" s="496" t="n">
        <f aca="false">IF(D62="",0,VLOOKUP(D62,D$22:D61,1,0))</f>
        <v>0</v>
      </c>
      <c r="F62" s="501" t="n">
        <f aca="false">($B62*$B$7+$C62*$C$7)/100</f>
        <v>0</v>
      </c>
      <c r="G62" s="479" t="str">
        <f aca="false">IF(A62="","",IF(ISERROR(VLOOKUP($A62,'[3]liste reference'!$A$7:$P$904,13,0)),IF(ISERROR(VLOOKUP($A62,'[3]liste reference'!$B$7:$P$904,12,0)),"    -",VLOOKUP($A62,'[3]liste reference'!$B$7:$P$904,12,0)),VLOOKUP($A62,'[3]liste reference'!$A$7:$P$904,13,0)))</f>
        <v/>
      </c>
      <c r="H62" s="480" t="str">
        <f aca="false">IF(A62="","x",IF(ISERROR(VLOOKUP($A62,'[3]liste reference'!$A$8:$P$904,14,0)),IF(ISERROR(VLOOKUP($A62,'[3]liste reference'!$B$8:$P$904,13,0)),"x",VLOOKUP($A62,'[3]liste reference'!$B$8:$P$904,13,0)),VLOOKUP($A62,'[3]liste reference'!$A$8:$P$904,14,0)))</f>
        <v>x</v>
      </c>
      <c r="I62" s="481" t="str">
        <f aca="false">IF(ISNUMBER(H62),IF(ISERROR(VLOOKUP($A62,'[3]liste reference'!$A$7:$P$904,3,0)),IF(ISERROR(VLOOKUP($A62,'[3]liste reference'!$B$7:$P$904,2,0)),"",VLOOKUP($A62,'[3]liste reference'!$B$7:$P$904,2,0)),VLOOKUP($A62,'[3]liste reference'!$A$7:$P$904,3,0)),"")</f>
        <v/>
      </c>
      <c r="J62" s="481" t="str">
        <f aca="false">IF(ISNUMBER(H62),IF(ISERROR(VLOOKUP($A62,'[3]liste reference'!$A$7:$P$904,4,0)),IF(ISERROR(VLOOKUP($A62,'[3]liste reference'!$B$7:$P$904,3,0)),"",VLOOKUP($A62,'[3]liste reference'!$B$7:$P$904,3,0)),VLOOKUP($A62,'[3]liste reference'!$A$7:$P$904,4,0)),"")</f>
        <v/>
      </c>
      <c r="K62" s="482" t="str">
        <f aca="false">IF(A62="NEWCOD",IF(AB62="","Remplir le champs 'Nouveau taxa' svp.",$AB62),IF(ISTEXT($E62),"DEJA SAISI !",IF(A62="","",IF(ISERROR(VLOOKUP($A62,'[3]liste reference'!$A$7:$D$904,2,0)),IF(ISERROR(VLOOKUP($A62,'[3]liste reference'!$B$7:$D$904,1,0)),"code non répertorié ou synonyme",VLOOKUP($A62,'[3]liste reference'!$B$7:$D$904,1,0)),VLOOKUP(A62,'[3]liste reference'!$A$7:$D$904,2,0)))))</f>
        <v/>
      </c>
      <c r="L62" s="498"/>
      <c r="M62" s="498"/>
      <c r="N62" s="498"/>
      <c r="O62" s="484"/>
      <c r="P62" s="485" t="str">
        <f aca="false">IF($A62="NEWCOD",IF($AC62="","No",$AC62),IF(ISTEXT($E62),"DEJA SAISI !",IF($A62="","",IF(ISERROR(VLOOKUP($A62,'[3]liste reference'!A$1:S$1048576,19,FALSE())),IF(ISERROR(VLOOKUP($A62,'[3]liste reference'!B$1:S$1048576,19,FALSE())),"",VLOOKUP($A62,'[3]liste reference'!B$1:S$1048576,19,FALSE())),VLOOKUP($A62,'[3]liste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IF(A62="new.cod","NEWCOD",IF(AND((Z62=""),ISTEXT(A62)),A62,IF(Z62="","",INDEX('[3]liste reference'!$A$8:$A$904,Z62))))</f>
        <v/>
      </c>
      <c r="Z62" s="280" t="str">
        <f aca="false">IF(ISERROR(MATCH(A62,'[3]liste reference'!$A$8:$A$904,0)),IF(ISERROR(MATCH(A62,'[3]liste reference'!$B$8:$B$904,0)),"",(MATCH(A62,'[3]liste reference'!$B$8:$B$904,0))),(MATCH(A62,'[3]liste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IF(ISERROR(VLOOKUP($A63,'[3]liste reference'!$A$7:$D$904,2,0)),IF(ISERROR(VLOOKUP($A63,'[3]liste reference'!$B$7:$D$904,1,0)),"",VLOOKUP($A63,'[3]liste reference'!$B$7:$D$904,1,0)),VLOOKUP($A63,'[3]liste reference'!$A$7:$D$904,2,0))</f>
        <v/>
      </c>
      <c r="E63" s="496" t="n">
        <f aca="false">IF(D63="",0,VLOOKUP(D63,D$22:D62,1,0))</f>
        <v>0</v>
      </c>
      <c r="F63" s="501" t="n">
        <f aca="false">($B63*$B$7+$C63*$C$7)/100</f>
        <v>0</v>
      </c>
      <c r="G63" s="505" t="str">
        <f aca="false">IF(A63="","",IF(ISERROR(VLOOKUP($A63,'[3]liste reference'!$A$7:$P$904,13,0)),IF(ISERROR(VLOOKUP($A63,'[3]liste reference'!$B$7:$P$904,12,0)),"    -",VLOOKUP($A63,'[3]liste reference'!$B$7:$P$904,12,0)),VLOOKUP($A63,'[3]liste reference'!$A$7:$P$904,13,0)))</f>
        <v/>
      </c>
      <c r="H63" s="506" t="str">
        <f aca="false">IF(A63="","x",IF(ISERROR(VLOOKUP($A63,'[3]liste reference'!$A$8:$P$904,14,0)),IF(ISERROR(VLOOKUP($A63,'[3]liste reference'!$B$8:$P$904,13,0)),"x",VLOOKUP($A63,'[3]liste reference'!$B$8:$P$904,13,0)),VLOOKUP($A63,'[3]liste reference'!$A$8:$P$904,14,0)))</f>
        <v>x</v>
      </c>
      <c r="I63" s="481" t="str">
        <f aca="false">IF(ISNUMBER(H63),IF(ISERROR(VLOOKUP($A63,'[3]liste reference'!$A$7:$P$904,3,0)),IF(ISERROR(VLOOKUP($A63,'[3]liste reference'!$B$7:$P$904,2,0)),"",VLOOKUP($A63,'[3]liste reference'!$B$7:$P$904,2,0)),VLOOKUP($A63,'[3]liste reference'!$A$7:$P$904,3,0)),"")</f>
        <v/>
      </c>
      <c r="J63" s="481" t="str">
        <f aca="false">IF(ISNUMBER(H63),IF(ISERROR(VLOOKUP($A63,'[3]liste reference'!$A$7:$P$904,4,0)),IF(ISERROR(VLOOKUP($A63,'[3]liste reference'!$B$7:$P$904,3,0)),"",VLOOKUP($A63,'[3]liste reference'!$B$7:$P$904,3,0)),VLOOKUP($A63,'[3]liste reference'!$A$7:$P$904,4,0)),"")</f>
        <v/>
      </c>
      <c r="K63" s="482" t="str">
        <f aca="false">IF(A63="NEWCOD",IF(AB63="","Remplir le champs 'Nouveau taxa' svp.",$AB63),IF(ISTEXT($E63),"DEJA SAISI !",IF(A63="","",IF(ISERROR(VLOOKUP($A63,'[3]liste reference'!$A$7:$D$904,2,0)),IF(ISERROR(VLOOKUP($A63,'[3]liste reference'!$B$7:$D$904,1,0)),"code non répertorié ou synonyme",VLOOKUP($A63,'[3]liste reference'!$B$7:$D$904,1,0)),VLOOKUP(A63,'[3]liste reference'!$A$7:$D$904,2,0)))))</f>
        <v/>
      </c>
      <c r="L63" s="498"/>
      <c r="M63" s="498"/>
      <c r="N63" s="498"/>
      <c r="O63" s="484"/>
      <c r="P63" s="485" t="str">
        <f aca="false">IF($A63="NEWCOD",IF($AC63="","No",$AC63),IF(ISTEXT($E63),"DEJA SAISI !",IF($A63="","",IF(ISERROR(VLOOKUP($A63,'[3]liste reference'!A$1:S$1048576,19,FALSE())),IF(ISERROR(VLOOKUP($A63,'[3]liste reference'!B$1:S$1048576,19,FALSE())),"",VLOOKUP($A63,'[3]liste reference'!B$1:S$1048576,19,FALSE())),VLOOKUP($A63,'[3]liste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IF(A63="new.cod","NEWCOD",IF(AND((Z63=""),ISTEXT(A63)),A63,IF(Z63="","",INDEX('[3]liste reference'!$A$8:$A$904,Z63))))</f>
        <v/>
      </c>
      <c r="Z63" s="280" t="str">
        <f aca="false">IF(ISERROR(MATCH(A63,'[3]liste reference'!$A$8:$A$904,0)),IF(ISERROR(MATCH(A63,'[3]liste reference'!$B$8:$B$904,0)),"",(MATCH(A63,'[3]liste reference'!$B$8:$B$904,0))),(MATCH(A63,'[3]liste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IF(ISERROR(VLOOKUP($A64,'[3]liste reference'!$A$7:$D$904,2,0)),IF(ISERROR(VLOOKUP($A64,'[3]liste reference'!$B$7:$D$904,1,0)),"",VLOOKUP($A64,'[3]liste reference'!$B$7:$D$904,1,0)),VLOOKUP($A64,'[3]liste reference'!$A$7:$D$904,2,0))</f>
        <v/>
      </c>
      <c r="E64" s="496" t="n">
        <f aca="false">IF(D64="",0,VLOOKUP(D64,D$22:D52,1,0))</f>
        <v>0</v>
      </c>
      <c r="F64" s="501" t="n">
        <f aca="false">($B64*$B$7+$C64*$C$7)/100</f>
        <v>0</v>
      </c>
      <c r="G64" s="507" t="str">
        <f aca="false">IF(A64="","",IF(ISERROR(VLOOKUP($A64,'[3]liste reference'!$A$7:$P$904,13,0)),IF(ISERROR(VLOOKUP($A64,'[3]liste reference'!$B$7:$P$904,12,0)),"    -",VLOOKUP($A64,'[3]liste reference'!$B$7:$P$904,12,0)),VLOOKUP($A64,'[3]liste reference'!$A$7:$P$904,13,0)))</f>
        <v/>
      </c>
      <c r="H64" s="508" t="str">
        <f aca="false">IF(A64="","x",IF(ISERROR(VLOOKUP($A64,'[3]liste reference'!$A$8:$P$904,14,0)),IF(ISERROR(VLOOKUP($A64,'[3]liste reference'!$B$8:$P$904,13,0)),"x",VLOOKUP($A64,'[3]liste reference'!$B$8:$P$904,13,0)),VLOOKUP($A64,'[3]liste reference'!$A$8:$P$904,14,0)))</f>
        <v>x</v>
      </c>
      <c r="I64" s="481" t="str">
        <f aca="false">IF(ISNUMBER(H64),IF(ISERROR(VLOOKUP($A64,'[3]liste reference'!$A$7:$P$904,3,0)),IF(ISERROR(VLOOKUP($A64,'[3]liste reference'!$B$7:$P$904,2,0)),"",VLOOKUP($A64,'[3]liste reference'!$B$7:$P$904,2,0)),VLOOKUP($A64,'[3]liste reference'!$A$7:$P$904,3,0)),"")</f>
        <v/>
      </c>
      <c r="J64" s="481" t="str">
        <f aca="false">IF(ISNUMBER(H64),IF(ISERROR(VLOOKUP($A64,'[3]liste reference'!$A$7:$P$904,4,0)),IF(ISERROR(VLOOKUP($A64,'[3]liste reference'!$B$7:$P$904,3,0)),"",VLOOKUP($A64,'[3]liste reference'!$B$7:$P$904,3,0)),VLOOKUP($A64,'[3]liste reference'!$A$7:$P$904,4,0)),"")</f>
        <v/>
      </c>
      <c r="K64" s="482" t="str">
        <f aca="false">IF(A64="NEWCOD",IF(AB64="","Remplir le champs 'Nouveau taxa' svp.",$AB64),IF(ISTEXT($E64),"DEJA SAISI !",IF(A64="","",IF(ISERROR(VLOOKUP($A64,'[3]liste reference'!$A$7:$D$904,2,0)),IF(ISERROR(VLOOKUP($A64,'[3]liste reference'!$B$7:$D$904,1,0)),"code non répertorié ou synonyme",VLOOKUP($A64,'[3]liste reference'!$B$7:$D$904,1,0)),VLOOKUP(A64,'[3]liste reference'!$A$7:$D$904,2,0)))))</f>
        <v/>
      </c>
      <c r="L64" s="498"/>
      <c r="M64" s="498"/>
      <c r="N64" s="498"/>
      <c r="O64" s="484"/>
      <c r="P64" s="485" t="str">
        <f aca="false">IF($A64="NEWCOD",IF($AC64="","No",$AC64),IF(ISTEXT($E64),"DEJA SAISI !",IF($A64="","",IF(ISERROR(VLOOKUP($A64,'[3]liste reference'!A$1:S$1048576,19,FALSE())),IF(ISERROR(VLOOKUP($A64,'[3]liste reference'!B$1:S$1048576,19,FALSE())),"",VLOOKUP($A64,'[3]liste reference'!B$1:S$1048576,19,FALSE())),VLOOKUP($A64,'[3]liste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IF(A64="new.cod","NEWCOD",IF(AND((Z64=""),ISTEXT(A64)),A64,IF(Z64="","",INDEX('[3]liste reference'!$A$8:$A$904,Z64))))</f>
        <v/>
      </c>
      <c r="Z64" s="280" t="str">
        <f aca="false">IF(ISERROR(MATCH(A64,'[3]liste reference'!$A$8:$A$904,0)),IF(ISERROR(MATCH(A64,'[3]liste reference'!$B$8:$B$904,0)),"",(MATCH(A64,'[3]liste reference'!$B$8:$B$904,0))),(MATCH(A64,'[3]liste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IF(ISERROR(VLOOKUP($A65,'[3]liste reference'!$A$7:$D$904,2,0)),IF(ISERROR(VLOOKUP($A65,'[3]liste reference'!$B$7:$D$904,1,0)),"",VLOOKUP($A65,'[3]liste reference'!$B$7:$D$904,1,0)),VLOOKUP($A65,'[3]liste reference'!$A$7:$D$904,2,0))</f>
        <v/>
      </c>
      <c r="E65" s="496" t="n">
        <f aca="false">IF(D65="",0,VLOOKUP(D65,D$22:D53,1,0))</f>
        <v>0</v>
      </c>
      <c r="F65" s="501" t="n">
        <f aca="false">($B65*$B$7+$C65*$C$7)/100</f>
        <v>0</v>
      </c>
      <c r="G65" s="507" t="str">
        <f aca="false">IF(A65="","",IF(ISERROR(VLOOKUP($A65,'[3]liste reference'!$A$7:$P$904,13,0)),IF(ISERROR(VLOOKUP($A65,'[3]liste reference'!$B$7:$P$904,12,0)),"    -",VLOOKUP($A65,'[3]liste reference'!$B$7:$P$904,12,0)),VLOOKUP($A65,'[3]liste reference'!$A$7:$P$904,13,0)))</f>
        <v/>
      </c>
      <c r="H65" s="508" t="str">
        <f aca="false">IF(A65="","x",IF(ISERROR(VLOOKUP($A65,'[3]liste reference'!$A$8:$P$904,14,0)),IF(ISERROR(VLOOKUP($A65,'[3]liste reference'!$B$8:$P$904,13,0)),"x",VLOOKUP($A65,'[3]liste reference'!$B$8:$P$904,13,0)),VLOOKUP($A65,'[3]liste reference'!$A$8:$P$904,14,0)))</f>
        <v>x</v>
      </c>
      <c r="I65" s="481" t="str">
        <f aca="false">IF(ISNUMBER(H65),IF(ISERROR(VLOOKUP($A65,'[3]liste reference'!$A$7:$P$904,3,0)),IF(ISERROR(VLOOKUP($A65,'[3]liste reference'!$B$7:$P$904,2,0)),"",VLOOKUP($A65,'[3]liste reference'!$B$7:$P$904,2,0)),VLOOKUP($A65,'[3]liste reference'!$A$7:$P$904,3,0)),"")</f>
        <v/>
      </c>
      <c r="J65" s="481" t="str">
        <f aca="false">IF(ISNUMBER(H65),IF(ISERROR(VLOOKUP($A65,'[3]liste reference'!$A$7:$P$904,4,0)),IF(ISERROR(VLOOKUP($A65,'[3]liste reference'!$B$7:$P$904,3,0)),"",VLOOKUP($A65,'[3]liste reference'!$B$7:$P$904,3,0)),VLOOKUP($A65,'[3]liste reference'!$A$7:$P$904,4,0)),"")</f>
        <v/>
      </c>
      <c r="K65" s="482" t="str">
        <f aca="false">IF(A65="NEWCOD",IF(AB65="","Remplir le champs 'Nouveau taxa' svp.",$AB65),IF(ISTEXT($E65),"DEJA SAISI !",IF(A65="","",IF(ISERROR(VLOOKUP($A65,'[3]liste reference'!$A$7:$D$904,2,0)),IF(ISERROR(VLOOKUP($A65,'[3]liste reference'!$B$7:$D$904,1,0)),"code non répertorié ou synonyme",VLOOKUP($A65,'[3]liste reference'!$B$7:$D$904,1,0)),VLOOKUP(A65,'[3]liste reference'!$A$7:$D$904,2,0)))))</f>
        <v/>
      </c>
      <c r="L65" s="498"/>
      <c r="M65" s="498"/>
      <c r="N65" s="498"/>
      <c r="O65" s="484"/>
      <c r="P65" s="485" t="str">
        <f aca="false">IF($A65="NEWCOD",IF($AC65="","No",$AC65),IF(ISTEXT($E65),"DEJA SAISI !",IF($A65="","",IF(ISERROR(VLOOKUP($A65,'[3]liste reference'!A$1:S$1048576,19,FALSE())),IF(ISERROR(VLOOKUP($A65,'[3]liste reference'!B$1:S$1048576,19,FALSE())),"",VLOOKUP($A65,'[3]liste reference'!B$1:S$1048576,19,FALSE())),VLOOKUP($A65,'[3]liste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IF(A65="new.cod","NEWCOD",IF(AND((Z65=""),ISTEXT(A65)),A65,IF(Z65="","",INDEX('[3]liste reference'!$A$8:$A$904,Z65))))</f>
        <v/>
      </c>
      <c r="Z65" s="280" t="str">
        <f aca="false">IF(ISERROR(MATCH(A65,'[3]liste reference'!$A$8:$A$904,0)),IF(ISERROR(MATCH(A65,'[3]liste reference'!$B$8:$B$904,0)),"",(MATCH(A65,'[3]liste reference'!$B$8:$B$904,0))),(MATCH(A65,'[3]liste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IF(ISERROR(VLOOKUP($A66,'[3]liste reference'!$A$7:$D$904,2,0)),IF(ISERROR(VLOOKUP($A66,'[3]liste reference'!$B$7:$D$904,1,0)),"",VLOOKUP($A66,'[3]liste reference'!$B$7:$D$904,1,0)),VLOOKUP($A66,'[3]liste reference'!$A$7:$D$904,2,0))</f>
        <v/>
      </c>
      <c r="E66" s="496" t="n">
        <f aca="false">IF(D66="",0,VLOOKUP(D66,D$22:D51,1,0))</f>
        <v>0</v>
      </c>
      <c r="F66" s="501" t="n">
        <f aca="false">($B66*$B$7+$C66*$C$7)/100</f>
        <v>0</v>
      </c>
      <c r="G66" s="507" t="str">
        <f aca="false">IF(A66="","",IF(ISERROR(VLOOKUP($A66,'[3]liste reference'!$A$7:$P$904,13,0)),IF(ISERROR(VLOOKUP($A66,'[3]liste reference'!$B$7:$P$904,12,0)),"    -",VLOOKUP($A66,'[3]liste reference'!$B$7:$P$904,12,0)),VLOOKUP($A66,'[3]liste reference'!$A$7:$P$904,13,0)))</f>
        <v/>
      </c>
      <c r="H66" s="508" t="str">
        <f aca="false">IF(A66="","x",IF(ISERROR(VLOOKUP($A66,'[3]liste reference'!$A$8:$P$904,14,0)),IF(ISERROR(VLOOKUP($A66,'[3]liste reference'!$B$8:$P$904,13,0)),"x",VLOOKUP($A66,'[3]liste reference'!$B$8:$P$904,13,0)),VLOOKUP($A66,'[3]liste reference'!$A$8:$P$904,14,0)))</f>
        <v>x</v>
      </c>
      <c r="I66" s="481" t="str">
        <f aca="false">IF(ISNUMBER(H66),IF(ISERROR(VLOOKUP($A66,'[3]liste reference'!$A$7:$P$904,3,0)),IF(ISERROR(VLOOKUP($A66,'[3]liste reference'!$B$7:$P$904,2,0)),"",VLOOKUP($A66,'[3]liste reference'!$B$7:$P$904,2,0)),VLOOKUP($A66,'[3]liste reference'!$A$7:$P$904,3,0)),"")</f>
        <v/>
      </c>
      <c r="J66" s="481" t="str">
        <f aca="false">IF(ISNUMBER(H66),IF(ISERROR(VLOOKUP($A66,'[3]liste reference'!$A$7:$P$904,4,0)),IF(ISERROR(VLOOKUP($A66,'[3]liste reference'!$B$7:$P$904,3,0)),"",VLOOKUP($A66,'[3]liste reference'!$B$7:$P$904,3,0)),VLOOKUP($A66,'[3]liste reference'!$A$7:$P$904,4,0)),"")</f>
        <v/>
      </c>
      <c r="K66" s="482" t="str">
        <f aca="false">IF(A66="NEWCOD",IF(AB66="","Remplir le champs 'Nouveau taxa' svp.",$AB66),IF(ISTEXT($E66),"DEJA SAISI !",IF(A66="","",IF(ISERROR(VLOOKUP($A66,'[3]liste reference'!$A$7:$D$904,2,0)),IF(ISERROR(VLOOKUP($A66,'[3]liste reference'!$B$7:$D$904,1,0)),"code non répertorié ou synonyme",VLOOKUP($A66,'[3]liste reference'!$B$7:$D$904,1,0)),VLOOKUP(A66,'[3]liste reference'!$A$7:$D$904,2,0)))))</f>
        <v/>
      </c>
      <c r="L66" s="498"/>
      <c r="M66" s="498"/>
      <c r="N66" s="498"/>
      <c r="O66" s="484"/>
      <c r="P66" s="485" t="str">
        <f aca="false">IF($A66="NEWCOD",IF($AC66="","No",$AC66),IF(ISTEXT($E66),"DEJA SAISI !",IF($A66="","",IF(ISERROR(VLOOKUP($A66,'[3]liste reference'!A$1:S$1048576,19,FALSE())),IF(ISERROR(VLOOKUP($A66,'[3]liste reference'!B$1:S$1048576,19,FALSE())),"",VLOOKUP($A66,'[3]liste reference'!B$1:S$1048576,19,FALSE())),VLOOKUP($A66,'[3]liste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IF(A66="new.cod","NEWCOD",IF(AND((Z66=""),ISTEXT(A66)),A66,IF(Z66="","",INDEX('[3]liste reference'!$A$8:$A$904,Z66))))</f>
        <v/>
      </c>
      <c r="Z66" s="280" t="str">
        <f aca="false">IF(ISERROR(MATCH(A66,'[3]liste reference'!$A$8:$A$904,0)),IF(ISERROR(MATCH(A66,'[3]liste reference'!$B$8:$B$904,0)),"",(MATCH(A66,'[3]liste reference'!$B$8:$B$904,0))),(MATCH(A66,'[3]liste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IF(ISERROR(VLOOKUP($A67,'[3]liste reference'!$A$7:$D$904,2,0)),IF(ISERROR(VLOOKUP($A67,'[3]liste reference'!$B$7:$D$904,1,0)),"",VLOOKUP($A67,'[3]liste reference'!$B$7:$D$904,1,0)),VLOOKUP($A67,'[3]liste reference'!$A$7:$D$904,2,0))</f>
        <v/>
      </c>
      <c r="E67" s="496" t="n">
        <f aca="false">IF(D67="",0,VLOOKUP(D67,D$22:D52,1,0))</f>
        <v>0</v>
      </c>
      <c r="F67" s="501" t="n">
        <f aca="false">($B67*$B$7+$C67*$C$7)/100</f>
        <v>0</v>
      </c>
      <c r="G67" s="507" t="str">
        <f aca="false">IF(A67="","",IF(ISERROR(VLOOKUP($A67,'[3]liste reference'!$A$7:$P$904,13,0)),IF(ISERROR(VLOOKUP($A67,'[3]liste reference'!$B$7:$P$904,12,0)),"    -",VLOOKUP($A67,'[3]liste reference'!$B$7:$P$904,12,0)),VLOOKUP($A67,'[3]liste reference'!$A$7:$P$904,13,0)))</f>
        <v/>
      </c>
      <c r="H67" s="508" t="str">
        <f aca="false">IF(A67="","x",IF(ISERROR(VLOOKUP($A67,'[3]liste reference'!$A$8:$P$904,14,0)),IF(ISERROR(VLOOKUP($A67,'[3]liste reference'!$B$8:$P$904,13,0)),"x",VLOOKUP($A67,'[3]liste reference'!$B$8:$P$904,13,0)),VLOOKUP($A67,'[3]liste reference'!$A$8:$P$904,14,0)))</f>
        <v>x</v>
      </c>
      <c r="I67" s="481" t="str">
        <f aca="false">IF(ISNUMBER(H67),IF(ISERROR(VLOOKUP($A67,'[3]liste reference'!$A$7:$P$904,3,0)),IF(ISERROR(VLOOKUP($A67,'[3]liste reference'!$B$7:$P$904,2,0)),"",VLOOKUP($A67,'[3]liste reference'!$B$7:$P$904,2,0)),VLOOKUP($A67,'[3]liste reference'!$A$7:$P$904,3,0)),"")</f>
        <v/>
      </c>
      <c r="J67" s="481" t="str">
        <f aca="false">IF(ISNUMBER(H67),IF(ISERROR(VLOOKUP($A67,'[3]liste reference'!$A$7:$P$904,4,0)),IF(ISERROR(VLOOKUP($A67,'[3]liste reference'!$B$7:$P$904,3,0)),"",VLOOKUP($A67,'[3]liste reference'!$B$7:$P$904,3,0)),VLOOKUP($A67,'[3]liste reference'!$A$7:$P$904,4,0)),"")</f>
        <v/>
      </c>
      <c r="K67" s="482" t="str">
        <f aca="false">IF(A67="NEWCOD",IF(AB67="","Remplir le champs 'Nouveau taxa' svp.",$AB67),IF(ISTEXT($E67),"DEJA SAISI !",IF(A67="","",IF(ISERROR(VLOOKUP($A67,'[3]liste reference'!$A$7:$D$904,2,0)),IF(ISERROR(VLOOKUP($A67,'[3]liste reference'!$B$7:$D$904,1,0)),"code non répertorié ou synonyme",VLOOKUP($A67,'[3]liste reference'!$B$7:$D$904,1,0)),VLOOKUP(A67,'[3]liste reference'!$A$7:$D$904,2,0)))))</f>
        <v/>
      </c>
      <c r="L67" s="498"/>
      <c r="M67" s="498"/>
      <c r="N67" s="498"/>
      <c r="O67" s="484"/>
      <c r="P67" s="485" t="str">
        <f aca="false">IF($A67="NEWCOD",IF($AC67="","No",$AC67),IF(ISTEXT($E67),"DEJA SAISI !",IF($A67="","",IF(ISERROR(VLOOKUP($A67,'[3]liste reference'!A$1:S$1048576,19,FALSE())),IF(ISERROR(VLOOKUP($A67,'[3]liste reference'!B$1:S$1048576,19,FALSE())),"",VLOOKUP($A67,'[3]liste reference'!B$1:S$1048576,19,FALSE())),VLOOKUP($A67,'[3]liste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IF(A67="new.cod","NEWCOD",IF(AND((Z67=""),ISTEXT(A67)),A67,IF(Z67="","",INDEX('[3]liste reference'!$A$8:$A$904,Z67))))</f>
        <v/>
      </c>
      <c r="Z67" s="280" t="str">
        <f aca="false">IF(ISERROR(MATCH(A67,'[3]liste reference'!$A$8:$A$904,0)),IF(ISERROR(MATCH(A67,'[3]liste reference'!$B$8:$B$904,0)),"",(MATCH(A67,'[3]liste reference'!$B$8:$B$904,0))),(MATCH(A67,'[3]liste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IF(ISERROR(VLOOKUP($A68,'[3]liste reference'!$A$7:$D$904,2,0)),IF(ISERROR(VLOOKUP($A68,'[3]liste reference'!$B$7:$D$904,1,0)),"",VLOOKUP($A68,'[3]liste reference'!$B$7:$D$904,1,0)),VLOOKUP($A68,'[3]liste reference'!$A$7:$D$904,2,0))</f>
        <v/>
      </c>
      <c r="E68" s="496" t="n">
        <f aca="false">IF(D68="",0,VLOOKUP(D68,D$22:D53,1,0))</f>
        <v>0</v>
      </c>
      <c r="F68" s="501" t="n">
        <f aca="false">($B68*$B$7+$C68*$C$7)/100</f>
        <v>0</v>
      </c>
      <c r="G68" s="507" t="str">
        <f aca="false">IF(A68="","",IF(ISERROR(VLOOKUP($A68,'[3]liste reference'!$A$7:$P$904,13,0)),IF(ISERROR(VLOOKUP($A68,'[3]liste reference'!$B$7:$P$904,12,0)),"    -",VLOOKUP($A68,'[3]liste reference'!$B$7:$P$904,12,0)),VLOOKUP($A68,'[3]liste reference'!$A$7:$P$904,13,0)))</f>
        <v/>
      </c>
      <c r="H68" s="508" t="str">
        <f aca="false">IF(A68="","x",IF(ISERROR(VLOOKUP($A68,'[3]liste reference'!$A$8:$P$904,14,0)),IF(ISERROR(VLOOKUP($A68,'[3]liste reference'!$B$8:$P$904,13,0)),"x",VLOOKUP($A68,'[3]liste reference'!$B$8:$P$904,13,0)),VLOOKUP($A68,'[3]liste reference'!$A$8:$P$904,14,0)))</f>
        <v>x</v>
      </c>
      <c r="I68" s="481" t="str">
        <f aca="false">IF(ISNUMBER(H68),IF(ISERROR(VLOOKUP($A68,'[3]liste reference'!$A$7:$P$904,3,0)),IF(ISERROR(VLOOKUP($A68,'[3]liste reference'!$B$7:$P$904,2,0)),"",VLOOKUP($A68,'[3]liste reference'!$B$7:$P$904,2,0)),VLOOKUP($A68,'[3]liste reference'!$A$7:$P$904,3,0)),"")</f>
        <v/>
      </c>
      <c r="J68" s="481" t="str">
        <f aca="false">IF(ISNUMBER(H68),IF(ISERROR(VLOOKUP($A68,'[3]liste reference'!$A$7:$P$904,4,0)),IF(ISERROR(VLOOKUP($A68,'[3]liste reference'!$B$7:$P$904,3,0)),"",VLOOKUP($A68,'[3]liste reference'!$B$7:$P$904,3,0)),VLOOKUP($A68,'[3]liste reference'!$A$7:$P$904,4,0)),"")</f>
        <v/>
      </c>
      <c r="K68" s="482" t="str">
        <f aca="false">IF(A68="NEWCOD",IF(AB68="","Remplir le champs 'Nouveau taxa' svp.",$AB68),IF(ISTEXT($E68),"DEJA SAISI !",IF(A68="","",IF(ISERROR(VLOOKUP($A68,'[3]liste reference'!$A$7:$D$904,2,0)),IF(ISERROR(VLOOKUP($A68,'[3]liste reference'!$B$7:$D$904,1,0)),"code non répertorié ou synonyme",VLOOKUP($A68,'[3]liste reference'!$B$7:$D$904,1,0)),VLOOKUP(A68,'[3]liste reference'!$A$7:$D$904,2,0)))))</f>
        <v/>
      </c>
      <c r="L68" s="498"/>
      <c r="M68" s="498"/>
      <c r="N68" s="498"/>
      <c r="O68" s="484"/>
      <c r="P68" s="485" t="str">
        <f aca="false">IF($A68="NEWCOD",IF($AC68="","No",$AC68),IF(ISTEXT($E68),"DEJA SAISI !",IF($A68="","",IF(ISERROR(VLOOKUP($A68,'[3]liste reference'!A$1:S$1048576,19,FALSE())),IF(ISERROR(VLOOKUP($A68,'[3]liste reference'!B$1:S$1048576,19,FALSE())),"",VLOOKUP($A68,'[3]liste reference'!B$1:S$1048576,19,FALSE())),VLOOKUP($A68,'[3]liste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IF(A68="new.cod","NEWCOD",IF(AND((Z68=""),ISTEXT(A68)),A68,IF(Z68="","",INDEX('[3]liste reference'!$A$8:$A$904,Z68))))</f>
        <v/>
      </c>
      <c r="Z68" s="280" t="str">
        <f aca="false">IF(ISERROR(MATCH(A68,'[3]liste reference'!$A$8:$A$904,0)),IF(ISERROR(MATCH(A68,'[3]liste reference'!$B$8:$B$904,0)),"",(MATCH(A68,'[3]liste reference'!$B$8:$B$904,0))),(MATCH(A68,'[3]liste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IF(ISERROR(VLOOKUP($A69,'[3]liste reference'!$A$7:$D$904,2,0)),IF(ISERROR(VLOOKUP($A69,'[3]liste reference'!$B$7:$D$904,1,0)),"",VLOOKUP($A69,'[3]liste reference'!$B$7:$D$904,1,0)),VLOOKUP($A69,'[3]liste reference'!$A$7:$D$904,2,0))</f>
        <v/>
      </c>
      <c r="E69" s="496" t="n">
        <f aca="false">IF(D69="",0,VLOOKUP(D69,D$22:D54,1,0))</f>
        <v>0</v>
      </c>
      <c r="F69" s="501" t="n">
        <f aca="false">($B69*$B$7+$C69*$C$7)/100</f>
        <v>0</v>
      </c>
      <c r="G69" s="507" t="str">
        <f aca="false">IF(A69="","",IF(ISERROR(VLOOKUP($A69,'[3]liste reference'!$A$7:$P$904,13,0)),IF(ISERROR(VLOOKUP($A69,'[3]liste reference'!$B$7:$P$904,12,0)),"    -",VLOOKUP($A69,'[3]liste reference'!$B$7:$P$904,12,0)),VLOOKUP($A69,'[3]liste reference'!$A$7:$P$904,13,0)))</f>
        <v/>
      </c>
      <c r="H69" s="508" t="str">
        <f aca="false">IF(A69="","x",IF(ISERROR(VLOOKUP($A69,'[3]liste reference'!$A$8:$P$904,14,0)),IF(ISERROR(VLOOKUP($A69,'[3]liste reference'!$B$8:$P$904,13,0)),"x",VLOOKUP($A69,'[3]liste reference'!$B$8:$P$904,13,0)),VLOOKUP($A69,'[3]liste reference'!$A$8:$P$904,14,0)))</f>
        <v>x</v>
      </c>
      <c r="I69" s="481" t="str">
        <f aca="false">IF(ISNUMBER(H69),IF(ISERROR(VLOOKUP($A69,'[3]liste reference'!$A$7:$P$904,3,0)),IF(ISERROR(VLOOKUP($A69,'[3]liste reference'!$B$7:$P$904,2,0)),"",VLOOKUP($A69,'[3]liste reference'!$B$7:$P$904,2,0)),VLOOKUP($A69,'[3]liste reference'!$A$7:$P$904,3,0)),"")</f>
        <v/>
      </c>
      <c r="J69" s="481" t="str">
        <f aca="false">IF(ISNUMBER(H69),IF(ISERROR(VLOOKUP($A69,'[3]liste reference'!$A$7:$P$904,4,0)),IF(ISERROR(VLOOKUP($A69,'[3]liste reference'!$B$7:$P$904,3,0)),"",VLOOKUP($A69,'[3]liste reference'!$B$7:$P$904,3,0)),VLOOKUP($A69,'[3]liste reference'!$A$7:$P$904,4,0)),"")</f>
        <v/>
      </c>
      <c r="K69" s="482" t="str">
        <f aca="false">IF(A69="NEWCOD",IF(AB69="","Remplir le champs 'Nouveau taxa' svp.",$AB69),IF(ISTEXT($E69),"DEJA SAISI !",IF(A69="","",IF(ISERROR(VLOOKUP($A69,'[3]liste reference'!$A$7:$D$904,2,0)),IF(ISERROR(VLOOKUP($A69,'[3]liste reference'!$B$7:$D$904,1,0)),"code non répertorié ou synonyme",VLOOKUP($A69,'[3]liste reference'!$B$7:$D$904,1,0)),VLOOKUP(A69,'[3]liste reference'!$A$7:$D$904,2,0)))))</f>
        <v/>
      </c>
      <c r="L69" s="498"/>
      <c r="M69" s="498"/>
      <c r="N69" s="498"/>
      <c r="O69" s="484"/>
      <c r="P69" s="485" t="str">
        <f aca="false">IF($A69="NEWCOD",IF($AC69="","No",$AC69),IF(ISTEXT($E69),"DEJA SAISI !",IF($A69="","",IF(ISERROR(VLOOKUP($A69,'[3]liste reference'!A$1:S$1048576,19,FALSE())),IF(ISERROR(VLOOKUP($A69,'[3]liste reference'!B$1:S$1048576,19,FALSE())),"",VLOOKUP($A69,'[3]liste reference'!B$1:S$1048576,19,FALSE())),VLOOKUP($A69,'[3]liste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IF(A69="new.cod","NEWCOD",IF(AND((Z69=""),ISTEXT(A69)),A69,IF(Z69="","",INDEX('[3]liste reference'!$A$8:$A$904,Z69))))</f>
        <v/>
      </c>
      <c r="Z69" s="280" t="str">
        <f aca="false">IF(ISERROR(MATCH(A69,'[3]liste reference'!$A$8:$A$904,0)),IF(ISERROR(MATCH(A69,'[3]liste reference'!$B$8:$B$904,0)),"",(MATCH(A69,'[3]liste reference'!$B$8:$B$904,0))),(MATCH(A69,'[3]liste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IF(ISERROR(VLOOKUP($A70,'[3]liste reference'!$A$7:$D$904,2,0)),IF(ISERROR(VLOOKUP($A70,'[3]liste reference'!$B$7:$D$904,1,0)),"",VLOOKUP($A70,'[3]liste reference'!$B$7:$D$904,1,0)),VLOOKUP($A70,'[3]liste reference'!$A$7:$D$904,2,0))</f>
        <v/>
      </c>
      <c r="E70" s="496" t="n">
        <f aca="false">IF(D70="",0,VLOOKUP(D70,D$22:D55,1,0))</f>
        <v>0</v>
      </c>
      <c r="F70" s="501" t="n">
        <f aca="false">($B70*$B$7+$C70*$C$7)/100</f>
        <v>0</v>
      </c>
      <c r="G70" s="507" t="str">
        <f aca="false">IF(A70="","",IF(ISERROR(VLOOKUP($A70,'[3]liste reference'!$A$7:$P$904,13,0)),IF(ISERROR(VLOOKUP($A70,'[3]liste reference'!$B$7:$P$904,12,0)),"    -",VLOOKUP($A70,'[3]liste reference'!$B$7:$P$904,12,0)),VLOOKUP($A70,'[3]liste reference'!$A$7:$P$904,13,0)))</f>
        <v/>
      </c>
      <c r="H70" s="508" t="str">
        <f aca="false">IF(A70="","x",IF(ISERROR(VLOOKUP($A70,'[3]liste reference'!$A$8:$P$904,14,0)),IF(ISERROR(VLOOKUP($A70,'[3]liste reference'!$B$8:$P$904,13,0)),"x",VLOOKUP($A70,'[3]liste reference'!$B$8:$P$904,13,0)),VLOOKUP($A70,'[3]liste reference'!$A$8:$P$904,14,0)))</f>
        <v>x</v>
      </c>
      <c r="I70" s="481" t="str">
        <f aca="false">IF(ISNUMBER(H70),IF(ISERROR(VLOOKUP($A70,'[3]liste reference'!$A$7:$P$904,3,0)),IF(ISERROR(VLOOKUP($A70,'[3]liste reference'!$B$7:$P$904,2,0)),"",VLOOKUP($A70,'[3]liste reference'!$B$7:$P$904,2,0)),VLOOKUP($A70,'[3]liste reference'!$A$7:$P$904,3,0)),"")</f>
        <v/>
      </c>
      <c r="J70" s="481" t="str">
        <f aca="false">IF(ISNUMBER(H70),IF(ISERROR(VLOOKUP($A70,'[3]liste reference'!$A$7:$P$904,4,0)),IF(ISERROR(VLOOKUP($A70,'[3]liste reference'!$B$7:$P$904,3,0)),"",VLOOKUP($A70,'[3]liste reference'!$B$7:$P$904,3,0)),VLOOKUP($A70,'[3]liste reference'!$A$7:$P$904,4,0)),"")</f>
        <v/>
      </c>
      <c r="K70" s="482" t="str">
        <f aca="false">IF(A70="NEWCOD",IF(AB70="","Remplir le champs 'Nouveau taxa' svp.",$AB70),IF(ISTEXT($E70),"DEJA SAISI !",IF(A70="","",IF(ISERROR(VLOOKUP($A70,'[3]liste reference'!$A$7:$D$904,2,0)),IF(ISERROR(VLOOKUP($A70,'[3]liste reference'!$B$7:$D$904,1,0)),"code non répertorié ou synonyme",VLOOKUP($A70,'[3]liste reference'!$B$7:$D$904,1,0)),VLOOKUP(A70,'[3]liste reference'!$A$7:$D$904,2,0)))))</f>
        <v/>
      </c>
      <c r="L70" s="498"/>
      <c r="M70" s="498"/>
      <c r="N70" s="498"/>
      <c r="O70" s="484"/>
      <c r="P70" s="485" t="str">
        <f aca="false">IF($A70="NEWCOD",IF($AC70="","No",$AC70),IF(ISTEXT($E70),"DEJA SAISI !",IF($A70="","",IF(ISERROR(VLOOKUP($A70,'[3]liste reference'!A$1:S$1048576,19,FALSE())),IF(ISERROR(VLOOKUP($A70,'[3]liste reference'!B$1:S$1048576,19,FALSE())),"",VLOOKUP($A70,'[3]liste reference'!B$1:S$1048576,19,FALSE())),VLOOKUP($A70,'[3]liste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IF(A70="new.cod","NEWCOD",IF(AND((Z70=""),ISTEXT(A70)),A70,IF(Z70="","",INDEX('[3]liste reference'!$A$8:$A$904,Z70))))</f>
        <v/>
      </c>
      <c r="Z70" s="280" t="str">
        <f aca="false">IF(ISERROR(MATCH(A70,'[3]liste reference'!$A$8:$A$904,0)),IF(ISERROR(MATCH(A70,'[3]liste reference'!$B$8:$B$904,0)),"",(MATCH(A70,'[3]liste reference'!$B$8:$B$904,0))),(MATCH(A70,'[3]liste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IF(ISERROR(VLOOKUP($A71,'[3]liste reference'!$A$7:$D$904,2,0)),IF(ISERROR(VLOOKUP($A71,'[3]liste reference'!$B$7:$D$904,1,0)),"",VLOOKUP($A71,'[3]liste reference'!$B$7:$D$904,1,0)),VLOOKUP($A71,'[3]liste reference'!$A$7:$D$904,2,0))</f>
        <v/>
      </c>
      <c r="E71" s="496" t="n">
        <f aca="false">IF(D71="",0,VLOOKUP(D71,D$22:D56,1,0))</f>
        <v>0</v>
      </c>
      <c r="F71" s="501" t="n">
        <f aca="false">($B71*$B$7+$C71*$C$7)/100</f>
        <v>0</v>
      </c>
      <c r="G71" s="507" t="str">
        <f aca="false">IF(A71="","",IF(ISERROR(VLOOKUP($A71,'[3]liste reference'!$A$7:$P$904,13,0)),IF(ISERROR(VLOOKUP($A71,'[3]liste reference'!$B$7:$P$904,12,0)),"    -",VLOOKUP($A71,'[3]liste reference'!$B$7:$P$904,12,0)),VLOOKUP($A71,'[3]liste reference'!$A$7:$P$904,13,0)))</f>
        <v/>
      </c>
      <c r="H71" s="508" t="str">
        <f aca="false">IF(A71="","x",IF(ISERROR(VLOOKUP($A71,'[3]liste reference'!$A$8:$P$904,14,0)),IF(ISERROR(VLOOKUP($A71,'[3]liste reference'!$B$8:$P$904,13,0)),"x",VLOOKUP($A71,'[3]liste reference'!$B$8:$P$904,13,0)),VLOOKUP($A71,'[3]liste reference'!$A$8:$P$904,14,0)))</f>
        <v>x</v>
      </c>
      <c r="I71" s="481" t="str">
        <f aca="false">IF(ISNUMBER(H71),IF(ISERROR(VLOOKUP($A71,'[3]liste reference'!$A$7:$P$904,3,0)),IF(ISERROR(VLOOKUP($A71,'[3]liste reference'!$B$7:$P$904,2,0)),"",VLOOKUP($A71,'[3]liste reference'!$B$7:$P$904,2,0)),VLOOKUP($A71,'[3]liste reference'!$A$7:$P$904,3,0)),"")</f>
        <v/>
      </c>
      <c r="J71" s="481" t="str">
        <f aca="false">IF(ISNUMBER(H71),IF(ISERROR(VLOOKUP($A71,'[3]liste reference'!$A$7:$P$904,4,0)),IF(ISERROR(VLOOKUP($A71,'[3]liste reference'!$B$7:$P$904,3,0)),"",VLOOKUP($A71,'[3]liste reference'!$B$7:$P$904,3,0)),VLOOKUP($A71,'[3]liste reference'!$A$7:$P$904,4,0)),"")</f>
        <v/>
      </c>
      <c r="K71" s="482" t="str">
        <f aca="false">IF(A71="NEWCOD",IF(AB71="","Remplir le champs 'Nouveau taxa' svp.",$AB71),IF(ISTEXT($E71),"DEJA SAISI !",IF(A71="","",IF(ISERROR(VLOOKUP($A71,'[3]liste reference'!$A$7:$D$904,2,0)),IF(ISERROR(VLOOKUP($A71,'[3]liste reference'!$B$7:$D$904,1,0)),"code non répertorié ou synonyme",VLOOKUP($A71,'[3]liste reference'!$B$7:$D$904,1,0)),VLOOKUP(A71,'[3]liste reference'!$A$7:$D$904,2,0)))))</f>
        <v/>
      </c>
      <c r="L71" s="498"/>
      <c r="M71" s="498"/>
      <c r="N71" s="498"/>
      <c r="O71" s="484"/>
      <c r="P71" s="485" t="str">
        <f aca="false">IF($A71="NEWCOD",IF($AC71="","No",$AC71),IF(ISTEXT($E71),"DEJA SAISI !",IF($A71="","",IF(ISERROR(VLOOKUP($A71,'[3]liste reference'!A$1:S$1048576,19,FALSE())),IF(ISERROR(VLOOKUP($A71,'[3]liste reference'!B$1:S$1048576,19,FALSE())),"",VLOOKUP($A71,'[3]liste reference'!B$1:S$1048576,19,FALSE())),VLOOKUP($A71,'[3]liste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IF(A71="new.cod","NEWCOD",IF(AND((Z71=""),ISTEXT(A71)),A71,IF(Z71="","",INDEX('[3]liste reference'!$A$8:$A$904,Z71))))</f>
        <v/>
      </c>
      <c r="Z71" s="280" t="str">
        <f aca="false">IF(ISERROR(MATCH(A71,'[3]liste reference'!$A$8:$A$904,0)),IF(ISERROR(MATCH(A71,'[3]liste reference'!$B$8:$B$904,0)),"",(MATCH(A71,'[3]liste reference'!$B$8:$B$904,0))),(MATCH(A71,'[3]liste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IF(ISERROR(VLOOKUP($A72,'[3]liste reference'!$A$7:$D$904,2,0)),IF(ISERROR(VLOOKUP($A72,'[3]liste reference'!$B$7:$D$904,1,0)),"",VLOOKUP($A72,'[3]liste reference'!$B$7:$D$904,1,0)),VLOOKUP($A72,'[3]liste reference'!$A$7:$D$904,2,0))</f>
        <v/>
      </c>
      <c r="E72" s="496" t="n">
        <f aca="false">IF(D72="",0,VLOOKUP(D72,D$22:D57,1,0))</f>
        <v>0</v>
      </c>
      <c r="F72" s="501" t="n">
        <f aca="false">($B72*$B$7+$C72*$C$7)/100</f>
        <v>0</v>
      </c>
      <c r="G72" s="507" t="str">
        <f aca="false">IF(A72="","",IF(ISERROR(VLOOKUP($A72,'[3]liste reference'!$A$7:$P$904,13,0)),IF(ISERROR(VLOOKUP($A72,'[3]liste reference'!$B$7:$P$904,12,0)),"    -",VLOOKUP($A72,'[3]liste reference'!$B$7:$P$904,12,0)),VLOOKUP($A72,'[3]liste reference'!$A$7:$P$904,13,0)))</f>
        <v/>
      </c>
      <c r="H72" s="508" t="str">
        <f aca="false">IF(A72="","x",IF(ISERROR(VLOOKUP($A72,'[3]liste reference'!$A$8:$P$904,14,0)),IF(ISERROR(VLOOKUP($A72,'[3]liste reference'!$B$8:$P$904,13,0)),"x",VLOOKUP($A72,'[3]liste reference'!$B$8:$P$904,13,0)),VLOOKUP($A72,'[3]liste reference'!$A$8:$P$904,14,0)))</f>
        <v>x</v>
      </c>
      <c r="I72" s="481" t="str">
        <f aca="false">IF(ISNUMBER(H72),IF(ISERROR(VLOOKUP($A72,'[3]liste reference'!$A$7:$P$904,3,0)),IF(ISERROR(VLOOKUP($A72,'[3]liste reference'!$B$7:$P$904,2,0)),"",VLOOKUP($A72,'[3]liste reference'!$B$7:$P$904,2,0)),VLOOKUP($A72,'[3]liste reference'!$A$7:$P$904,3,0)),"")</f>
        <v/>
      </c>
      <c r="J72" s="481" t="str">
        <f aca="false">IF(ISNUMBER(H72),IF(ISERROR(VLOOKUP($A72,'[3]liste reference'!$A$7:$P$904,4,0)),IF(ISERROR(VLOOKUP($A72,'[3]liste reference'!$B$7:$P$904,3,0)),"",VLOOKUP($A72,'[3]liste reference'!$B$7:$P$904,3,0)),VLOOKUP($A72,'[3]liste reference'!$A$7:$P$904,4,0)),"")</f>
        <v/>
      </c>
      <c r="K72" s="482" t="str">
        <f aca="false">IF(A72="NEWCOD",IF(AB72="","Remplir le champs 'Nouveau taxa' svp.",$AB72),IF(ISTEXT($E72),"DEJA SAISI !",IF(A72="","",IF(ISERROR(VLOOKUP($A72,'[3]liste reference'!$A$7:$D$904,2,0)),IF(ISERROR(VLOOKUP($A72,'[3]liste reference'!$B$7:$D$904,1,0)),"code non répertorié ou synonyme",VLOOKUP($A72,'[3]liste reference'!$B$7:$D$904,1,0)),VLOOKUP(A72,'[3]liste reference'!$A$7:$D$904,2,0)))))</f>
        <v/>
      </c>
      <c r="L72" s="498"/>
      <c r="M72" s="498"/>
      <c r="N72" s="498"/>
      <c r="O72" s="484"/>
      <c r="P72" s="485" t="str">
        <f aca="false">IF($A72="NEWCOD",IF($AC72="","No",$AC72),IF(ISTEXT($E72),"DEJA SAISI !",IF($A72="","",IF(ISERROR(VLOOKUP($A72,'[3]liste reference'!A$1:S$1048576,19,FALSE())),IF(ISERROR(VLOOKUP($A72,'[3]liste reference'!B$1:S$1048576,19,FALSE())),"",VLOOKUP($A72,'[3]liste reference'!B$1:S$1048576,19,FALSE())),VLOOKUP($A72,'[3]liste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IF(A72="new.cod","NEWCOD",IF(AND((Z72=""),ISTEXT(A72)),A72,IF(Z72="","",INDEX('[3]liste reference'!$A$8:$A$904,Z72))))</f>
        <v/>
      </c>
      <c r="Z72" s="280" t="str">
        <f aca="false">IF(ISERROR(MATCH(A72,'[3]liste reference'!$A$8:$A$904,0)),IF(ISERROR(MATCH(A72,'[3]liste reference'!$B$8:$B$904,0)),"",(MATCH(A72,'[3]liste reference'!$B$8:$B$904,0))),(MATCH(A72,'[3]liste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IF(ISERROR(VLOOKUP($A73,'[3]liste reference'!$A$7:$D$904,2,0)),IF(ISERROR(VLOOKUP($A73,'[3]liste reference'!$B$7:$D$904,1,0)),"",VLOOKUP($A73,'[3]liste reference'!$B$7:$D$904,1,0)),VLOOKUP($A73,'[3]liste reference'!$A$7:$D$904,2,0))</f>
        <v/>
      </c>
      <c r="E73" s="496" t="n">
        <f aca="false">IF(D73="",0,VLOOKUP(D73,D$22:D57,1,0))</f>
        <v>0</v>
      </c>
      <c r="F73" s="501" t="n">
        <f aca="false">($B73*$B$7+$C73*$C$7)/100</f>
        <v>0</v>
      </c>
      <c r="G73" s="507" t="str">
        <f aca="false">IF(A73="","",IF(ISERROR(VLOOKUP($A73,'[3]liste reference'!$A$7:$P$904,13,0)),IF(ISERROR(VLOOKUP($A73,'[3]liste reference'!$B$7:$P$904,12,0)),"    -",VLOOKUP($A73,'[3]liste reference'!$B$7:$P$904,12,0)),VLOOKUP($A73,'[3]liste reference'!$A$7:$P$904,13,0)))</f>
        <v/>
      </c>
      <c r="H73" s="508" t="str">
        <f aca="false">IF(A73="","x",IF(ISERROR(VLOOKUP($A73,'[3]liste reference'!$A$8:$P$904,14,0)),IF(ISERROR(VLOOKUP($A73,'[3]liste reference'!$B$8:$P$904,13,0)),"x",VLOOKUP($A73,'[3]liste reference'!$B$8:$P$904,13,0)),VLOOKUP($A73,'[3]liste reference'!$A$8:$P$904,14,0)))</f>
        <v>x</v>
      </c>
      <c r="I73" s="481" t="str">
        <f aca="false">IF(ISNUMBER(H73),IF(ISERROR(VLOOKUP($A73,'[3]liste reference'!$A$7:$P$904,3,0)),IF(ISERROR(VLOOKUP($A73,'[3]liste reference'!$B$7:$P$904,2,0)),"",VLOOKUP($A73,'[3]liste reference'!$B$7:$P$904,2,0)),VLOOKUP($A73,'[3]liste reference'!$A$7:$P$904,3,0)),"")</f>
        <v/>
      </c>
      <c r="J73" s="481" t="str">
        <f aca="false">IF(ISNUMBER(H73),IF(ISERROR(VLOOKUP($A73,'[3]liste reference'!$A$7:$P$904,4,0)),IF(ISERROR(VLOOKUP($A73,'[3]liste reference'!$B$7:$P$904,3,0)),"",VLOOKUP($A73,'[3]liste reference'!$B$7:$P$904,3,0)),VLOOKUP($A73,'[3]liste reference'!$A$7:$P$904,4,0)),"")</f>
        <v/>
      </c>
      <c r="K73" s="482" t="str">
        <f aca="false">IF(A73="NEWCOD",IF(AB73="","Remplir le champs 'Nouveau taxa' svp.",$AB73),IF(ISTEXT($E73),"DEJA SAISI !",IF(A73="","",IF(ISERROR(VLOOKUP($A73,'[3]liste reference'!$A$7:$D$904,2,0)),IF(ISERROR(VLOOKUP($A73,'[3]liste reference'!$B$7:$D$904,1,0)),"code non répertorié ou synonyme",VLOOKUP($A73,'[3]liste reference'!$B$7:$D$904,1,0)),VLOOKUP(A73,'[3]liste reference'!$A$7:$D$904,2,0)))))</f>
        <v/>
      </c>
      <c r="L73" s="498"/>
      <c r="M73" s="498"/>
      <c r="N73" s="498"/>
      <c r="O73" s="484"/>
      <c r="P73" s="485" t="str">
        <f aca="false">IF($A73="NEWCOD",IF($AC73="","No",$AC73),IF(ISTEXT($E73),"DEJA SAISI !",IF($A73="","",IF(ISERROR(VLOOKUP($A73,'[3]liste reference'!A$1:S$1048576,19,FALSE())),IF(ISERROR(VLOOKUP($A73,'[3]liste reference'!B$1:S$1048576,19,FALSE())),"",VLOOKUP($A73,'[3]liste reference'!B$1:S$1048576,19,FALSE())),VLOOKUP($A73,'[3]liste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IF(A73="new.cod","NEWCOD",IF(AND((Z73=""),ISTEXT(A73)),A73,IF(Z73="","",INDEX('[3]liste reference'!$A$8:$A$904,Z73))))</f>
        <v/>
      </c>
      <c r="Z73" s="280" t="str">
        <f aca="false">IF(ISERROR(MATCH(A73,'[3]liste reference'!$A$8:$A$904,0)),IF(ISERROR(MATCH(A73,'[3]liste reference'!$B$8:$B$904,0)),"",(MATCH(A73,'[3]liste reference'!$B$8:$B$904,0))),(MATCH(A73,'[3]liste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IF(ISERROR(VLOOKUP($A74,'[3]liste reference'!$A$7:$D$904,2,0)),IF(ISERROR(VLOOKUP($A74,'[3]liste reference'!$B$7:$D$904,1,0)),"",VLOOKUP($A74,'[3]liste reference'!$B$7:$D$904,1,0)),VLOOKUP($A74,'[3]liste reference'!$A$7:$D$904,2,0))</f>
        <v/>
      </c>
      <c r="E74" s="496" t="n">
        <f aca="false">IF(D74="",0,VLOOKUP(D74,D$22:D58,1,0))</f>
        <v>0</v>
      </c>
      <c r="F74" s="501" t="n">
        <f aca="false">($B74*$B$7+$C74*$C$7)/100</f>
        <v>0</v>
      </c>
      <c r="G74" s="507" t="str">
        <f aca="false">IF(A74="","",IF(ISERROR(VLOOKUP($A74,'[3]liste reference'!$A$7:$P$904,13,0)),IF(ISERROR(VLOOKUP($A74,'[3]liste reference'!$B$7:$P$904,12,0)),"    -",VLOOKUP($A74,'[3]liste reference'!$B$7:$P$904,12,0)),VLOOKUP($A74,'[3]liste reference'!$A$7:$P$904,13,0)))</f>
        <v/>
      </c>
      <c r="H74" s="508" t="str">
        <f aca="false">IF(A74="","x",IF(ISERROR(VLOOKUP($A74,'[3]liste reference'!$A$8:$P$904,14,0)),IF(ISERROR(VLOOKUP($A74,'[3]liste reference'!$B$8:$P$904,13,0)),"x",VLOOKUP($A74,'[3]liste reference'!$B$8:$P$904,13,0)),VLOOKUP($A74,'[3]liste reference'!$A$8:$P$904,14,0)))</f>
        <v>x</v>
      </c>
      <c r="I74" s="481" t="str">
        <f aca="false">IF(ISNUMBER(H74),IF(ISERROR(VLOOKUP($A74,'[3]liste reference'!$A$7:$P$904,3,0)),IF(ISERROR(VLOOKUP($A74,'[3]liste reference'!$B$7:$P$904,2,0)),"",VLOOKUP($A74,'[3]liste reference'!$B$7:$P$904,2,0)),VLOOKUP($A74,'[3]liste reference'!$A$7:$P$904,3,0)),"")</f>
        <v/>
      </c>
      <c r="J74" s="481" t="str">
        <f aca="false">IF(ISNUMBER(H74),IF(ISERROR(VLOOKUP($A74,'[3]liste reference'!$A$7:$P$904,4,0)),IF(ISERROR(VLOOKUP($A74,'[3]liste reference'!$B$7:$P$904,3,0)),"",VLOOKUP($A74,'[3]liste reference'!$B$7:$P$904,3,0)),VLOOKUP($A74,'[3]liste reference'!$A$7:$P$904,4,0)),"")</f>
        <v/>
      </c>
      <c r="K74" s="482" t="str">
        <f aca="false">IF(A74="NEWCOD",IF(AB74="","Remplir le champs 'Nouveau taxa' svp.",$AB74),IF(ISTEXT($E74),"DEJA SAISI !",IF(A74="","",IF(ISERROR(VLOOKUP($A74,'[3]liste reference'!$A$7:$D$904,2,0)),IF(ISERROR(VLOOKUP($A74,'[3]liste reference'!$B$7:$D$904,1,0)),"code non répertorié ou synonyme",VLOOKUP($A74,'[3]liste reference'!$B$7:$D$904,1,0)),VLOOKUP(A74,'[3]liste reference'!$A$7:$D$904,2,0)))))</f>
        <v/>
      </c>
      <c r="L74" s="498"/>
      <c r="M74" s="498"/>
      <c r="N74" s="498"/>
      <c r="O74" s="484"/>
      <c r="P74" s="485" t="str">
        <f aca="false">IF($A74="NEWCOD",IF($AC74="","No",$AC74),IF(ISTEXT($E74),"DEJA SAISI !",IF($A74="","",IF(ISERROR(VLOOKUP($A74,'[3]liste reference'!A$1:S$1048576,19,FALSE())),IF(ISERROR(VLOOKUP($A74,'[3]liste reference'!B$1:S$1048576,19,FALSE())),"",VLOOKUP($A74,'[3]liste reference'!B$1:S$1048576,19,FALSE())),VLOOKUP($A74,'[3]liste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IF(A74="new.cod","NEWCOD",IF(AND((Z74=""),ISTEXT(A74)),A74,IF(Z74="","",INDEX('[3]liste reference'!$A$8:$A$904,Z74))))</f>
        <v/>
      </c>
      <c r="Z74" s="280" t="str">
        <f aca="false">IF(ISERROR(MATCH(A74,'[3]liste reference'!$A$8:$A$904,0)),IF(ISERROR(MATCH(A74,'[3]liste reference'!$B$8:$B$904,0)),"",(MATCH(A74,'[3]liste reference'!$B$8:$B$904,0))),(MATCH(A74,'[3]liste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IF(ISERROR(VLOOKUP($A75,'[3]liste reference'!$A$7:$D$904,2,0)),IF(ISERROR(VLOOKUP($A75,'[3]liste reference'!$B$7:$D$904,1,0)),"",VLOOKUP($A75,'[3]liste reference'!$B$7:$D$904,1,0)),VLOOKUP($A75,'[3]liste reference'!$A$7:$D$904,2,0))</f>
        <v/>
      </c>
      <c r="E75" s="496" t="n">
        <f aca="false">IF(D75="",0,VLOOKUP(D75,D$22:D59,1,0))</f>
        <v>0</v>
      </c>
      <c r="F75" s="501" t="n">
        <f aca="false">($B75*$B$7+$C75*$C$7)/100</f>
        <v>0</v>
      </c>
      <c r="G75" s="507" t="str">
        <f aca="false">IF(A75="","",IF(ISERROR(VLOOKUP($A75,'[3]liste reference'!$A$7:$P$904,13,0)),IF(ISERROR(VLOOKUP($A75,'[3]liste reference'!$B$7:$P$904,12,0)),"    -",VLOOKUP($A75,'[3]liste reference'!$B$7:$P$904,12,0)),VLOOKUP($A75,'[3]liste reference'!$A$7:$P$904,13,0)))</f>
        <v/>
      </c>
      <c r="H75" s="508" t="str">
        <f aca="false">IF(A75="","x",IF(ISERROR(VLOOKUP($A75,'[3]liste reference'!$A$8:$P$904,14,0)),IF(ISERROR(VLOOKUP($A75,'[3]liste reference'!$B$8:$P$904,13,0)),"x",VLOOKUP($A75,'[3]liste reference'!$B$8:$P$904,13,0)),VLOOKUP($A75,'[3]liste reference'!$A$8:$P$904,14,0)))</f>
        <v>x</v>
      </c>
      <c r="I75" s="481" t="str">
        <f aca="false">IF(ISNUMBER(H75),IF(ISERROR(VLOOKUP($A75,'[3]liste reference'!$A$7:$P$904,3,0)),IF(ISERROR(VLOOKUP($A75,'[3]liste reference'!$B$7:$P$904,2,0)),"",VLOOKUP($A75,'[3]liste reference'!$B$7:$P$904,2,0)),VLOOKUP($A75,'[3]liste reference'!$A$7:$P$904,3,0)),"")</f>
        <v/>
      </c>
      <c r="J75" s="481" t="str">
        <f aca="false">IF(ISNUMBER(H75),IF(ISERROR(VLOOKUP($A75,'[3]liste reference'!$A$7:$P$904,4,0)),IF(ISERROR(VLOOKUP($A75,'[3]liste reference'!$B$7:$P$904,3,0)),"",VLOOKUP($A75,'[3]liste reference'!$B$7:$P$904,3,0)),VLOOKUP($A75,'[3]liste reference'!$A$7:$P$904,4,0)),"")</f>
        <v/>
      </c>
      <c r="K75" s="482" t="str">
        <f aca="false">IF(A75="NEWCOD",IF(AB75="","Remplir le champs 'Nouveau taxa' svp.",$AB75),IF(ISTEXT($E75),"DEJA SAISI !",IF(A75="","",IF(ISERROR(VLOOKUP($A75,'[3]liste reference'!$A$7:$D$904,2,0)),IF(ISERROR(VLOOKUP($A75,'[3]liste reference'!$B$7:$D$904,1,0)),"code non répertorié ou synonyme",VLOOKUP($A75,'[3]liste reference'!$B$7:$D$904,1,0)),VLOOKUP(A75,'[3]liste reference'!$A$7:$D$904,2,0)))))</f>
        <v/>
      </c>
      <c r="L75" s="498"/>
      <c r="M75" s="498"/>
      <c r="N75" s="498"/>
      <c r="O75" s="484"/>
      <c r="P75" s="485" t="str">
        <f aca="false">IF($A75="NEWCOD",IF($AC75="","No",$AC75),IF(ISTEXT($E75),"DEJA SAISI !",IF($A75="","",IF(ISERROR(VLOOKUP($A75,'[3]liste reference'!A$1:S$1048576,19,FALSE())),IF(ISERROR(VLOOKUP($A75,'[3]liste reference'!B$1:S$1048576,19,FALSE())),"",VLOOKUP($A75,'[3]liste reference'!B$1:S$1048576,19,FALSE())),VLOOKUP($A75,'[3]liste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IF(A75="new.cod","NEWCOD",IF(AND((Z75=""),ISTEXT(A75)),A75,IF(Z75="","",INDEX('[3]liste reference'!$A$8:$A$904,Z75))))</f>
        <v/>
      </c>
      <c r="Z75" s="280" t="str">
        <f aca="false">IF(ISERROR(MATCH(A75,'[3]liste reference'!$A$8:$A$904,0)),IF(ISERROR(MATCH(A75,'[3]liste reference'!$B$8:$B$904,0)),"",(MATCH(A75,'[3]liste reference'!$B$8:$B$904,0))),(MATCH(A75,'[3]liste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IF(ISERROR(VLOOKUP($A76,'[3]liste reference'!$A$7:$D$904,2,0)),IF(ISERROR(VLOOKUP($A76,'[3]liste reference'!$B$7:$D$904,1,0)),"",VLOOKUP($A76,'[3]liste reference'!$B$7:$D$904,1,0)),VLOOKUP($A76,'[3]liste reference'!$A$7:$D$904,2,0))</f>
        <v/>
      </c>
      <c r="E76" s="496" t="n">
        <f aca="false">IF(D76="",0,VLOOKUP(D76,D$22:D59,1,0))</f>
        <v>0</v>
      </c>
      <c r="F76" s="501" t="n">
        <f aca="false">($B76*$B$7+$C76*$C$7)/100</f>
        <v>0</v>
      </c>
      <c r="G76" s="507" t="str">
        <f aca="false">IF(A76="","",IF(ISERROR(VLOOKUP($A76,'[3]liste reference'!$A$7:$P$904,13,0)),IF(ISERROR(VLOOKUP($A76,'[3]liste reference'!$B$7:$P$904,12,0)),"    -",VLOOKUP($A76,'[3]liste reference'!$B$7:$P$904,12,0)),VLOOKUP($A76,'[3]liste reference'!$A$7:$P$904,13,0)))</f>
        <v/>
      </c>
      <c r="H76" s="508" t="str">
        <f aca="false">IF(A76="","x",IF(ISERROR(VLOOKUP($A76,'[3]liste reference'!$A$8:$P$904,14,0)),IF(ISERROR(VLOOKUP($A76,'[3]liste reference'!$B$8:$P$904,13,0)),"x",VLOOKUP($A76,'[3]liste reference'!$B$8:$P$904,13,0)),VLOOKUP($A76,'[3]liste reference'!$A$8:$P$904,14,0)))</f>
        <v>x</v>
      </c>
      <c r="I76" s="481" t="str">
        <f aca="false">IF(ISNUMBER(H76),IF(ISERROR(VLOOKUP($A76,'[3]liste reference'!$A$7:$P$904,3,0)),IF(ISERROR(VLOOKUP($A76,'[3]liste reference'!$B$7:$P$904,2,0)),"",VLOOKUP($A76,'[3]liste reference'!$B$7:$P$904,2,0)),VLOOKUP($A76,'[3]liste reference'!$A$7:$P$904,3,0)),"")</f>
        <v/>
      </c>
      <c r="J76" s="481" t="str">
        <f aca="false">IF(ISNUMBER(H76),IF(ISERROR(VLOOKUP($A76,'[3]liste reference'!$A$7:$P$904,4,0)),IF(ISERROR(VLOOKUP($A76,'[3]liste reference'!$B$7:$P$904,3,0)),"",VLOOKUP($A76,'[3]liste reference'!$B$7:$P$904,3,0)),VLOOKUP($A76,'[3]liste reference'!$A$7:$P$904,4,0)),"")</f>
        <v/>
      </c>
      <c r="K76" s="482" t="str">
        <f aca="false">IF(A76="NEWCOD",IF(AB76="","Remplir le champs 'Nouveau taxa' svp.",$AB76),IF(ISTEXT($E76),"DEJA SAISI !",IF(A76="","",IF(ISERROR(VLOOKUP($A76,'[3]liste reference'!$A$7:$D$904,2,0)),IF(ISERROR(VLOOKUP($A76,'[3]liste reference'!$B$7:$D$904,1,0)),"code non répertorié ou synonyme",VLOOKUP($A76,'[3]liste reference'!$B$7:$D$904,1,0)),VLOOKUP(A76,'[3]liste reference'!$A$7:$D$904,2,0)))))</f>
        <v/>
      </c>
      <c r="L76" s="498"/>
      <c r="M76" s="498"/>
      <c r="N76" s="498"/>
      <c r="O76" s="484"/>
      <c r="P76" s="485" t="str">
        <f aca="false">IF($A76="NEWCOD",IF($AC76="","No",$AC76),IF(ISTEXT($E76),"DEJA SAISI !",IF($A76="","",IF(ISERROR(VLOOKUP($A76,'[3]liste reference'!A$1:S$1048576,19,FALSE())),IF(ISERROR(VLOOKUP($A76,'[3]liste reference'!B$1:S$1048576,19,FALSE())),"",VLOOKUP($A76,'[3]liste reference'!B$1:S$1048576,19,FALSE())),VLOOKUP($A76,'[3]liste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IF(A76="new.cod","NEWCOD",IF(AND((Z76=""),ISTEXT(A76)),A76,IF(Z76="","",INDEX('[3]liste reference'!$A$8:$A$904,Z76))))</f>
        <v/>
      </c>
      <c r="Z76" s="280" t="str">
        <f aca="false">IF(ISERROR(MATCH(A76,'[3]liste reference'!$A$8:$A$904,0)),IF(ISERROR(MATCH(A76,'[3]liste reference'!$B$8:$B$904,0)),"",(MATCH(A76,'[3]liste reference'!$B$8:$B$904,0))),(MATCH(A76,'[3]liste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IF(ISERROR(VLOOKUP($A77,'[3]liste reference'!$A$7:$D$904,2,0)),IF(ISERROR(VLOOKUP($A77,'[3]liste reference'!$B$7:$D$904,1,0)),"",VLOOKUP($A77,'[3]liste reference'!$B$7:$D$904,1,0)),VLOOKUP($A77,'[3]liste reference'!$A$7:$D$904,2,0))</f>
        <v/>
      </c>
      <c r="E77" s="496" t="n">
        <f aca="false">IF(D77="",0,VLOOKUP(D77,D$22:D75,1,0))</f>
        <v>0</v>
      </c>
      <c r="F77" s="501" t="n">
        <f aca="false">($B77*$B$7+$C77*$C$7)/100</f>
        <v>0</v>
      </c>
      <c r="G77" s="507" t="str">
        <f aca="false">IF(A77="","",IF(ISERROR(VLOOKUP($A77,'[3]liste reference'!$A$7:$P$904,13,0)),IF(ISERROR(VLOOKUP($A77,'[3]liste reference'!$B$7:$P$904,12,0)),"    -",VLOOKUP($A77,'[3]liste reference'!$B$7:$P$904,12,0)),VLOOKUP($A77,'[3]liste reference'!$A$7:$P$904,13,0)))</f>
        <v/>
      </c>
      <c r="H77" s="508" t="str">
        <f aca="false">IF(A77="","x",IF(ISERROR(VLOOKUP($A77,'[3]liste reference'!$A$8:$P$904,14,0)),IF(ISERROR(VLOOKUP($A77,'[3]liste reference'!$B$8:$P$904,13,0)),"x",VLOOKUP($A77,'[3]liste reference'!$B$8:$P$904,13,0)),VLOOKUP($A77,'[3]liste reference'!$A$8:$P$904,14,0)))</f>
        <v>x</v>
      </c>
      <c r="I77" s="481" t="str">
        <f aca="false">IF(ISNUMBER(H77),IF(ISERROR(VLOOKUP($A77,'[3]liste reference'!$A$7:$P$904,3,0)),IF(ISERROR(VLOOKUP($A77,'[3]liste reference'!$B$7:$P$904,2,0)),"",VLOOKUP($A77,'[3]liste reference'!$B$7:$P$904,2,0)),VLOOKUP($A77,'[3]liste reference'!$A$7:$P$904,3,0)),"")</f>
        <v/>
      </c>
      <c r="J77" s="481" t="str">
        <f aca="false">IF(ISNUMBER(H77),IF(ISERROR(VLOOKUP($A77,'[3]liste reference'!$A$7:$P$904,4,0)),IF(ISERROR(VLOOKUP($A77,'[3]liste reference'!$B$7:$P$904,3,0)),"",VLOOKUP($A77,'[3]liste reference'!$B$7:$P$904,3,0)),VLOOKUP($A77,'[3]liste reference'!$A$7:$P$904,4,0)),"")</f>
        <v/>
      </c>
      <c r="K77" s="482" t="str">
        <f aca="false">IF(A77="NEWCOD",IF(AB77="","Remplir le champs 'Nouveau taxa' svp.",$AB77),IF(ISTEXT($E77),"DEJA SAISI !",IF(A77="","",IF(ISERROR(VLOOKUP($A77,'[3]liste reference'!$A$7:$D$904,2,0)),IF(ISERROR(VLOOKUP($A77,'[3]liste reference'!$B$7:$D$904,1,0)),"code non répertorié ou synonyme",VLOOKUP($A77,'[3]liste reference'!$B$7:$D$904,1,0)),VLOOKUP(A77,'[3]liste reference'!$A$7:$D$904,2,0)))))</f>
        <v/>
      </c>
      <c r="L77" s="498"/>
      <c r="M77" s="498"/>
      <c r="N77" s="498"/>
      <c r="O77" s="484"/>
      <c r="P77" s="485" t="str">
        <f aca="false">IF($A77="NEWCOD",IF($AC77="","No",$AC77),IF(ISTEXT($E77),"DEJA SAISI !",IF($A77="","",IF(ISERROR(VLOOKUP($A77,'[3]liste reference'!A$1:S$1048576,19,FALSE())),IF(ISERROR(VLOOKUP($A77,'[3]liste reference'!B$1:S$1048576,19,FALSE())),"",VLOOKUP($A77,'[3]liste reference'!B$1:S$1048576,19,FALSE())),VLOOKUP($A77,'[3]liste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IF(A77="new.cod","NEWCOD",IF(AND((Z77=""),ISTEXT(A77)),A77,IF(Z77="","",INDEX('[3]liste reference'!$A$8:$A$904,Z77))))</f>
        <v/>
      </c>
      <c r="Z77" s="280" t="str">
        <f aca="false">IF(ISERROR(MATCH(A77,'[3]liste reference'!$A$8:$A$904,0)),IF(ISERROR(MATCH(A77,'[3]liste reference'!$B$8:$B$904,0)),"",(MATCH(A77,'[3]liste reference'!$B$8:$B$904,0))),(MATCH(A77,'[3]liste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IF(ISERROR(VLOOKUP($A78,'[3]liste reference'!$A$7:$D$904,2,0)),IF(ISERROR(VLOOKUP($A78,'[3]liste reference'!$B$7:$D$904,1,0)),"",VLOOKUP($A78,'[3]liste reference'!$B$7:$D$904,1,0)),VLOOKUP($A78,'[3]liste reference'!$A$7:$D$904,2,0))</f>
        <v/>
      </c>
      <c r="E78" s="496" t="n">
        <f aca="false">IF(D78="",0,VLOOKUP(D78,D$22:D75,1,0))</f>
        <v>0</v>
      </c>
      <c r="F78" s="501" t="n">
        <f aca="false">($B78*$B$7+$C78*$C$7)/100</f>
        <v>0</v>
      </c>
      <c r="G78" s="507" t="str">
        <f aca="false">IF(A78="","",IF(ISERROR(VLOOKUP($A78,'[3]liste reference'!$A$7:$P$904,13,0)),IF(ISERROR(VLOOKUP($A78,'[3]liste reference'!$B$7:$P$904,12,0)),"    -",VLOOKUP($A78,'[3]liste reference'!$B$7:$P$904,12,0)),VLOOKUP($A78,'[3]liste reference'!$A$7:$P$904,13,0)))</f>
        <v/>
      </c>
      <c r="H78" s="508" t="str">
        <f aca="false">IF(A78="","x",IF(ISERROR(VLOOKUP($A78,'[3]liste reference'!$A$8:$P$904,14,0)),IF(ISERROR(VLOOKUP($A78,'[3]liste reference'!$B$8:$P$904,13,0)),"x",VLOOKUP($A78,'[3]liste reference'!$B$8:$P$904,13,0)),VLOOKUP($A78,'[3]liste reference'!$A$8:$P$904,14,0)))</f>
        <v>x</v>
      </c>
      <c r="I78" s="481" t="str">
        <f aca="false">IF(ISNUMBER(H78),IF(ISERROR(VLOOKUP($A78,'[3]liste reference'!$A$7:$P$904,3,0)),IF(ISERROR(VLOOKUP($A78,'[3]liste reference'!$B$7:$P$904,2,0)),"",VLOOKUP($A78,'[3]liste reference'!$B$7:$P$904,2,0)),VLOOKUP($A78,'[3]liste reference'!$A$7:$P$904,3,0)),"")</f>
        <v/>
      </c>
      <c r="J78" s="481" t="str">
        <f aca="false">IF(ISNUMBER(H78),IF(ISERROR(VLOOKUP($A78,'[3]liste reference'!$A$7:$P$904,4,0)),IF(ISERROR(VLOOKUP($A78,'[3]liste reference'!$B$7:$P$904,3,0)),"",VLOOKUP($A78,'[3]liste reference'!$B$7:$P$904,3,0)),VLOOKUP($A78,'[3]liste reference'!$A$7:$P$904,4,0)),"")</f>
        <v/>
      </c>
      <c r="K78" s="482" t="str">
        <f aca="false">IF(A78="NEWCOD",IF(AB78="","Remplir le champs 'Nouveau taxa' svp.",$AB78),IF(ISTEXT($E78),"DEJA SAISI !",IF(A78="","",IF(ISERROR(VLOOKUP($A78,'[3]liste reference'!$A$7:$D$904,2,0)),IF(ISERROR(VLOOKUP($A78,'[3]liste reference'!$B$7:$D$904,1,0)),"code non répertorié ou synonyme",VLOOKUP($A78,'[3]liste reference'!$B$7:$D$904,1,0)),VLOOKUP(A78,'[3]liste reference'!$A$7:$D$904,2,0)))))</f>
        <v/>
      </c>
      <c r="L78" s="498"/>
      <c r="M78" s="498"/>
      <c r="N78" s="498"/>
      <c r="O78" s="484"/>
      <c r="P78" s="485" t="str">
        <f aca="false">IF($A78="NEWCOD",IF($AC78="","No",$AC78),IF(ISTEXT($E78),"DEJA SAISI !",IF($A78="","",IF(ISERROR(VLOOKUP($A78,'[3]liste reference'!A$1:S$1048576,19,FALSE())),IF(ISERROR(VLOOKUP($A78,'[3]liste reference'!B$1:S$1048576,19,FALSE())),"",VLOOKUP($A78,'[3]liste reference'!B$1:S$1048576,19,FALSE())),VLOOKUP($A78,'[3]liste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IF(A78="new.cod","NEWCOD",IF(AND((Z78=""),ISTEXT(A78)),A78,IF(Z78="","",INDEX('[3]liste reference'!$A$8:$A$904,Z78))))</f>
        <v/>
      </c>
      <c r="Z78" s="280" t="str">
        <f aca="false">IF(ISERROR(MATCH(A78,'[3]liste reference'!$A$8:$A$904,0)),IF(ISERROR(MATCH(A78,'[3]liste reference'!$B$8:$B$904,0)),"",(MATCH(A78,'[3]liste reference'!$B$8:$B$904,0))),(MATCH(A78,'[3]liste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IF(ISERROR(VLOOKUP($A79,'[3]liste reference'!$A$7:$D$904,2,0)),IF(ISERROR(VLOOKUP($A79,'[3]liste reference'!$B$7:$D$904,1,0)),"",VLOOKUP($A79,'[3]liste reference'!$B$7:$D$904,1,0)),VLOOKUP($A79,'[3]liste reference'!$A$7:$D$904,2,0))</f>
        <v/>
      </c>
      <c r="E79" s="496" t="n">
        <f aca="false">IF(D79="",0,VLOOKUP(D79,D$22:D75,1,0))</f>
        <v>0</v>
      </c>
      <c r="F79" s="501" t="n">
        <f aca="false">($B79*$B$7+$C79*$C$7)/100</f>
        <v>0</v>
      </c>
      <c r="G79" s="507" t="str">
        <f aca="false">IF(A79="","",IF(ISERROR(VLOOKUP($A79,'[3]liste reference'!$A$7:$P$904,13,0)),IF(ISERROR(VLOOKUP($A79,'[3]liste reference'!$B$7:$P$904,12,0)),"    -",VLOOKUP($A79,'[3]liste reference'!$B$7:$P$904,12,0)),VLOOKUP($A79,'[3]liste reference'!$A$7:$P$904,13,0)))</f>
        <v/>
      </c>
      <c r="H79" s="508" t="str">
        <f aca="false">IF(A79="","x",IF(ISERROR(VLOOKUP($A79,'[3]liste reference'!$A$8:$P$904,14,0)),IF(ISERROR(VLOOKUP($A79,'[3]liste reference'!$B$8:$P$904,13,0)),"x",VLOOKUP($A79,'[3]liste reference'!$B$8:$P$904,13,0)),VLOOKUP($A79,'[3]liste reference'!$A$8:$P$904,14,0)))</f>
        <v>x</v>
      </c>
      <c r="I79" s="481" t="str">
        <f aca="false">IF(ISNUMBER(H79),IF(ISERROR(VLOOKUP($A79,'[3]liste reference'!$A$7:$P$904,3,0)),IF(ISERROR(VLOOKUP($A79,'[3]liste reference'!$B$7:$P$904,2,0)),"",VLOOKUP($A79,'[3]liste reference'!$B$7:$P$904,2,0)),VLOOKUP($A79,'[3]liste reference'!$A$7:$P$904,3,0)),"")</f>
        <v/>
      </c>
      <c r="J79" s="481" t="str">
        <f aca="false">IF(ISNUMBER(H79),IF(ISERROR(VLOOKUP($A79,'[3]liste reference'!$A$7:$P$904,4,0)),IF(ISERROR(VLOOKUP($A79,'[3]liste reference'!$B$7:$P$904,3,0)),"",VLOOKUP($A79,'[3]liste reference'!$B$7:$P$904,3,0)),VLOOKUP($A79,'[3]liste reference'!$A$7:$P$904,4,0)),"")</f>
        <v/>
      </c>
      <c r="K79" s="482" t="str">
        <f aca="false">IF(A79="NEWCOD",IF(AB79="","Remplir le champs 'Nouveau taxa' svp.",$AB79),IF(ISTEXT($E79),"DEJA SAISI !",IF(A79="","",IF(ISERROR(VLOOKUP($A79,'[3]liste reference'!$A$7:$D$904,2,0)),IF(ISERROR(VLOOKUP($A79,'[3]liste reference'!$B$7:$D$904,1,0)),"code non répertorié ou synonyme",VLOOKUP($A79,'[3]liste reference'!$B$7:$D$904,1,0)),VLOOKUP(A79,'[3]liste reference'!$A$7:$D$904,2,0)))))</f>
        <v/>
      </c>
      <c r="L79" s="498"/>
      <c r="M79" s="498"/>
      <c r="N79" s="498"/>
      <c r="O79" s="484"/>
      <c r="P79" s="485" t="str">
        <f aca="false">IF($A79="NEWCOD",IF($AC79="","No",$AC79),IF(ISTEXT($E79),"DEJA SAISI !",IF($A79="","",IF(ISERROR(VLOOKUP($A79,'[3]liste reference'!A$1:S$1048576,19,FALSE())),IF(ISERROR(VLOOKUP($A79,'[3]liste reference'!B$1:S$1048576,19,FALSE())),"",VLOOKUP($A79,'[3]liste reference'!B$1:S$1048576,19,FALSE())),VLOOKUP($A79,'[3]liste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IF(A79="new.cod","NEWCOD",IF(AND((Z79=""),ISTEXT(A79)),A79,IF(Z79="","",INDEX('[3]liste reference'!$A$8:$A$904,Z79))))</f>
        <v/>
      </c>
      <c r="Z79" s="280" t="str">
        <f aca="false">IF(ISERROR(MATCH(A79,'[3]liste reference'!$A$8:$A$904,0)),IF(ISERROR(MATCH(A79,'[3]liste reference'!$B$8:$B$904,0)),"",(MATCH(A79,'[3]liste reference'!$B$8:$B$904,0))),(MATCH(A79,'[3]liste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IF(ISERROR(VLOOKUP($A80,'[3]liste reference'!$A$7:$D$904,2,0)),IF(ISERROR(VLOOKUP($A80,'[3]liste reference'!$B$7:$D$904,1,0)),"",VLOOKUP($A80,'[3]liste reference'!$B$7:$D$904,1,0)),VLOOKUP($A80,'[3]liste reference'!$A$7:$D$904,2,0))</f>
        <v/>
      </c>
      <c r="E80" s="496" t="n">
        <f aca="false">IF(D80="",0,VLOOKUP(D80,D$22:D79,1,0))</f>
        <v>0</v>
      </c>
      <c r="F80" s="501" t="n">
        <f aca="false">($B80*$B$7+$C80*$C$7)/100</f>
        <v>0</v>
      </c>
      <c r="G80" s="507" t="str">
        <f aca="false">IF(A80="","",IF(ISERROR(VLOOKUP($A80,'[3]liste reference'!$A$7:$P$904,13,0)),IF(ISERROR(VLOOKUP($A80,'[3]liste reference'!$B$7:$P$904,12,0)),"    -",VLOOKUP($A80,'[3]liste reference'!$B$7:$P$904,12,0)),VLOOKUP($A80,'[3]liste reference'!$A$7:$P$904,13,0)))</f>
        <v/>
      </c>
      <c r="H80" s="508" t="str">
        <f aca="false">IF(A80="","x",IF(ISERROR(VLOOKUP($A80,'[3]liste reference'!$A$8:$P$904,14,0)),IF(ISERROR(VLOOKUP($A80,'[3]liste reference'!$B$8:$P$904,13,0)),"x",VLOOKUP($A80,'[3]liste reference'!$B$8:$P$904,13,0)),VLOOKUP($A80,'[3]liste reference'!$A$8:$P$904,14,0)))</f>
        <v>x</v>
      </c>
      <c r="I80" s="481" t="str">
        <f aca="false">IF(ISNUMBER(H80),IF(ISERROR(VLOOKUP($A80,'[3]liste reference'!$A$7:$P$904,3,0)),IF(ISERROR(VLOOKUP($A80,'[3]liste reference'!$B$7:$P$904,2,0)),"",VLOOKUP($A80,'[3]liste reference'!$B$7:$P$904,2,0)),VLOOKUP($A80,'[3]liste reference'!$A$7:$P$904,3,0)),"")</f>
        <v/>
      </c>
      <c r="J80" s="481" t="str">
        <f aca="false">IF(ISNUMBER(H80),IF(ISERROR(VLOOKUP($A80,'[3]liste reference'!$A$7:$P$904,4,0)),IF(ISERROR(VLOOKUP($A80,'[3]liste reference'!$B$7:$P$904,3,0)),"",VLOOKUP($A80,'[3]liste reference'!$B$7:$P$904,3,0)),VLOOKUP($A80,'[3]liste reference'!$A$7:$P$904,4,0)),"")</f>
        <v/>
      </c>
      <c r="K80" s="482" t="str">
        <f aca="false">IF(A80="NEWCOD",IF(AB80="","Remplir le champs 'Nouveau taxa' svp.",$AB80),IF(ISTEXT($E80),"DEJA SAISI !",IF(A80="","",IF(ISERROR(VLOOKUP($A80,'[3]liste reference'!$A$7:$D$904,2,0)),IF(ISERROR(VLOOKUP($A80,'[3]liste reference'!$B$7:$D$904,1,0)),"code non répertorié ou synonyme",VLOOKUP($A80,'[3]liste reference'!$B$7:$D$904,1,0)),VLOOKUP(A80,'[3]liste reference'!$A$7:$D$904,2,0)))))</f>
        <v/>
      </c>
      <c r="L80" s="498"/>
      <c r="M80" s="498"/>
      <c r="N80" s="498"/>
      <c r="O80" s="484"/>
      <c r="P80" s="485" t="str">
        <f aca="false">IF($A80="NEWCOD",IF($AC80="","No",$AC80),IF(ISTEXT($E80),"DEJA SAISI !",IF($A80="","",IF(ISERROR(VLOOKUP($A80,'[3]liste reference'!A$1:S$1048576,19,FALSE())),IF(ISERROR(VLOOKUP($A80,'[3]liste reference'!B$1:S$1048576,19,FALSE())),"",VLOOKUP($A80,'[3]liste reference'!B$1:S$1048576,19,FALSE())),VLOOKUP($A80,'[3]liste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IF(A80="new.cod","NEWCOD",IF(AND((Z80=""),ISTEXT(A80)),A80,IF(Z80="","",INDEX('[3]liste reference'!$A$8:$A$904,Z80))))</f>
        <v/>
      </c>
      <c r="Z80" s="280" t="str">
        <f aca="false">IF(ISERROR(MATCH(A80,'[3]liste reference'!$A$8:$A$904,0)),IF(ISERROR(MATCH(A80,'[3]liste reference'!$B$8:$B$904,0)),"",(MATCH(A80,'[3]liste reference'!$B$8:$B$904,0))),(MATCH(A80,'[3]liste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IF(ISERROR(VLOOKUP($A81,'[3]liste reference'!$A$7:$D$904,2,0)),IF(ISERROR(VLOOKUP($A81,'[3]liste reference'!$B$7:$D$904,1,0)),"",VLOOKUP($A81,'[3]liste reference'!$B$7:$D$904,1,0)),VLOOKUP($A81,'[3]liste reference'!$A$7:$D$904,2,0))</f>
        <v/>
      </c>
      <c r="E81" s="496" t="n">
        <f aca="false">IF(D81="",0,VLOOKUP(D81,D$21:D80,1,0))</f>
        <v>0</v>
      </c>
      <c r="F81" s="501" t="n">
        <f aca="false">($B81*$B$7+$C81*$C$7)/100</f>
        <v>0</v>
      </c>
      <c r="G81" s="507" t="str">
        <f aca="false">IF(A81="","",IF(ISERROR(VLOOKUP($A81,'[3]liste reference'!$A$7:$P$904,13,0)),IF(ISERROR(VLOOKUP($A81,'[3]liste reference'!$B$7:$P$904,12,0)),"    -",VLOOKUP($A81,'[3]liste reference'!$B$7:$P$904,12,0)),VLOOKUP($A81,'[3]liste reference'!$A$7:$P$904,13,0)))</f>
        <v/>
      </c>
      <c r="H81" s="508" t="str">
        <f aca="false">IF(A81="","x",IF(ISERROR(VLOOKUP($A81,'[3]liste reference'!$A$8:$P$904,14,0)),IF(ISERROR(VLOOKUP($A81,'[3]liste reference'!$B$8:$P$904,13,0)),"x",VLOOKUP($A81,'[3]liste reference'!$B$8:$P$904,13,0)),VLOOKUP($A81,'[3]liste reference'!$A$8:$P$904,14,0)))</f>
        <v>x</v>
      </c>
      <c r="I81" s="481" t="str">
        <f aca="false">IF(ISNUMBER(H81),IF(ISERROR(VLOOKUP($A81,'[3]liste reference'!$A$7:$P$904,3,0)),IF(ISERROR(VLOOKUP($A81,'[3]liste reference'!$B$7:$P$904,2,0)),"",VLOOKUP($A81,'[3]liste reference'!$B$7:$P$904,2,0)),VLOOKUP($A81,'[3]liste reference'!$A$7:$P$904,3,0)),"")</f>
        <v/>
      </c>
      <c r="J81" s="481" t="str">
        <f aca="false">IF(ISNUMBER(H81),IF(ISERROR(VLOOKUP($A81,'[3]liste reference'!$A$7:$P$904,4,0)),IF(ISERROR(VLOOKUP($A81,'[3]liste reference'!$B$7:$P$904,3,0)),"",VLOOKUP($A81,'[3]liste reference'!$B$7:$P$904,3,0)),VLOOKUP($A81,'[3]liste reference'!$A$7:$P$904,4,0)),"")</f>
        <v/>
      </c>
      <c r="K81" s="482" t="str">
        <f aca="false">IF(A81="NEWCOD",IF(AB81="","Remplir le champs 'Nouveau taxa' svp.",$AB81),IF(ISTEXT($E81),"DEJA SAISI !",IF(A81="","",IF(ISERROR(VLOOKUP($A81,'[3]liste reference'!$A$7:$D$904,2,0)),IF(ISERROR(VLOOKUP($A81,'[3]liste reference'!$B$7:$D$904,1,0)),"code non répertorié ou synonyme",VLOOKUP($A81,'[3]liste reference'!$B$7:$D$904,1,0)),VLOOKUP(A81,'[3]liste reference'!$A$7:$D$904,2,0)))))</f>
        <v/>
      </c>
      <c r="L81" s="503"/>
      <c r="M81" s="503"/>
      <c r="N81" s="503"/>
      <c r="O81" s="484"/>
      <c r="P81" s="485" t="str">
        <f aca="false">IF($A81="NEWCOD",IF($AC81="","No",$AC81),IF(ISTEXT($E81),"DEJA SAISI !",IF($A81="","",IF(ISERROR(VLOOKUP($A81,'[3]liste reference'!A$1:S$1048576,19,FALSE())),IF(ISERROR(VLOOKUP($A81,'[3]liste reference'!B$1:S$1048576,19,FALSE())),"",VLOOKUP($A81,'[3]liste reference'!B$1:S$1048576,19,FALSE())),VLOOKUP($A81,'[3]liste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IF(A81="new.cod","NEWCOD",IF(AND((Z81=""),ISTEXT(A81)),A81,IF(Z81="","",INDEX('[3]liste reference'!$A$8:$A$904,Z81))))</f>
        <v/>
      </c>
      <c r="Z81" s="280" t="str">
        <f aca="false">IF(ISERROR(MATCH(A81,'[3]liste reference'!$A$8:$A$904,0)),IF(ISERROR(MATCH(A81,'[3]liste reference'!$B$8:$B$904,0)),"",(MATCH(A81,'[3]liste reference'!$B$8:$B$904,0))),(MATCH(A81,'[3]liste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IF(ISERROR(VLOOKUP($A82,'[3]liste reference'!$A$7:$D$904,2,0)),IF(ISERROR(VLOOKUP($A82,'[3]liste reference'!$B$7:$D$904,1,0)),"",VLOOKUP($A82,'[3]liste reference'!$B$7:$D$904,1,0)),VLOOKUP($A82,'[3]liste reference'!$A$7:$D$904,2,0))</f>
        <v/>
      </c>
      <c r="E82" s="514" t="n">
        <f aca="false">IF(D82="",0,VLOOKUP(D82,D$20:D80,1,0))</f>
        <v>0</v>
      </c>
      <c r="F82" s="515" t="n">
        <f aca="false">($B82*$B$7+$C82*$C$7)/100</f>
        <v>0</v>
      </c>
      <c r="G82" s="516" t="str">
        <f aca="false">IF(A82="","",IF(ISERROR(VLOOKUP($A82,'[3]liste reference'!$A$7:$P$904,13,0)),IF(ISERROR(VLOOKUP($A82,'[3]liste reference'!$B$7:$P$904,12,0)),"    -",VLOOKUP($A82,'[3]liste reference'!$B$7:$P$904,12,0)),VLOOKUP($A82,'[3]liste reference'!$A$7:$P$904,13,0)))</f>
        <v/>
      </c>
      <c r="H82" s="517" t="str">
        <f aca="false">IF(A82="","x",IF(ISERROR(VLOOKUP($A82,'[3]liste reference'!$A$8:$P$904,14,0)),IF(ISERROR(VLOOKUP($A82,'[3]liste reference'!$B$8:$P$904,13,0)),"x",VLOOKUP($A82,'[3]liste reference'!$B$8:$P$904,13,0)),VLOOKUP($A82,'[3]liste reference'!$A$8:$P$904,14,0)))</f>
        <v>x</v>
      </c>
      <c r="I82" s="481" t="str">
        <f aca="false">IF(ISNUMBER(H82),IF(ISERROR(VLOOKUP($A82,'[3]liste reference'!$A$7:$P$904,3,0)),IF(ISERROR(VLOOKUP($A82,'[3]liste reference'!$B$7:$P$904,2,0)),"",VLOOKUP($A82,'[3]liste reference'!$B$7:$P$904,2,0)),VLOOKUP($A82,'[3]liste reference'!$A$7:$P$904,3,0)),"")</f>
        <v/>
      </c>
      <c r="J82" s="481" t="str">
        <f aca="false">IF(ISNUMBER(H82),IF(ISERROR(VLOOKUP($A82,'[3]liste reference'!$A$7:$P$904,4,0)),IF(ISERROR(VLOOKUP($A82,'[3]liste reference'!$B$7:$P$904,3,0)),"",VLOOKUP($A82,'[3]liste reference'!$B$7:$P$904,3,0)),VLOOKUP($A82,'[3]liste reference'!$A$7:$P$904,4,0)),"")</f>
        <v/>
      </c>
      <c r="K82" s="518" t="str">
        <f aca="false">IF(A82="NEWCOD",IF(AB82="","Remplir le champs 'Nouveau taxa' svp.",$AB82),IF(ISTEXT($E82),"DEJA SAISI !",IF(A82="","",IF(ISERROR(VLOOKUP($A82,'[3]liste reference'!$A$7:$D$904,2,0)),IF(ISERROR(VLOOKUP($A82,'[3]liste reference'!$B$7:$D$904,1,0)),"code non répertorié ou synonyme",VLOOKUP($A82,'[3]liste reference'!$B$7:$D$904,1,0)),VLOOKUP(A82,'[3]liste reference'!$A$7:$D$904,2,0)))))</f>
        <v/>
      </c>
      <c r="L82" s="519"/>
      <c r="M82" s="519"/>
      <c r="N82" s="519"/>
      <c r="O82" s="520"/>
      <c r="P82" s="521" t="str">
        <f aca="false">IF($A82="NEWCOD",IF($AC82="","No",$AC82),IF(ISTEXT($E82),"DEJA SAISI !",IF($A82="","",IF(ISERROR(VLOOKUP($A82,'[3]liste reference'!A$1:S$1048576,19,FALSE())),IF(ISERROR(VLOOKUP($A82,'[3]liste reference'!B$1:S$1048576,19,FALSE())),"",VLOOKUP($A82,'[3]liste reference'!B$1:S$1048576,19,FALSE())),VLOOKUP($A82,'[3]liste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IF(A82="new.cod","NEWCOD",IF(AND((Z82=""),ISTEXT(A82)),A82,IF(Z82="","",INDEX('[3]liste reference'!$A$8:$A$904,Z82))))</f>
        <v/>
      </c>
      <c r="Z82" s="280" t="str">
        <f aca="false">IF(ISERROR(MATCH(A82,'[3]liste reference'!$A$8:$A$904,0)),IF(ISERROR(MATCH(A82,'[3]liste reference'!$B$8:$B$904,0)),"",(MATCH(A82,'[3]liste reference'!$B$8:$B$904,0))),(MATCH(A82,'[3]liste reference'!$A$8:$A$904,0)))</f>
        <v/>
      </c>
      <c r="AA82" s="491"/>
      <c r="AB82" s="492"/>
      <c r="AC82" s="492"/>
      <c r="BB82" s="280" t="str">
        <f aca="false">IF(A82="","",1)</f>
        <v/>
      </c>
    </row>
    <row r="83" customFormat="false" ht="15"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l'Allier</v>
      </c>
      <c r="B84" s="529" t="str">
        <f aca="false">C3</f>
        <v>ALLIER à LANGOGNE</v>
      </c>
      <c r="C84" s="530" t="n">
        <f aca="false">A4</f>
        <v>41900</v>
      </c>
      <c r="D84" s="531" t="n">
        <f aca="false">IF(ISERROR(SUM($T$23:$T$82)/SUM($U$23:$U$82)),"",SUM($T$23:$T$82)/SUM($U$23:$U$82))</f>
        <v>13.0243902439024</v>
      </c>
      <c r="E84" s="532" t="n">
        <f aca="false">N13</f>
        <v>24</v>
      </c>
      <c r="F84" s="529" t="n">
        <f aca="false">N14</f>
        <v>18</v>
      </c>
      <c r="G84" s="529" t="n">
        <f aca="false">N15</f>
        <v>8</v>
      </c>
      <c r="H84" s="529" t="n">
        <f aca="false">N16</f>
        <v>6</v>
      </c>
      <c r="I84" s="529" t="n">
        <f aca="false">N17</f>
        <v>4</v>
      </c>
      <c r="J84" s="533" t="n">
        <f aca="false">N8</f>
        <v>12.2222222222222</v>
      </c>
      <c r="K84" s="531" t="n">
        <f aca="false">N9</f>
        <v>2.8393182975957</v>
      </c>
      <c r="L84" s="532" t="n">
        <f aca="false">N10</f>
        <v>8</v>
      </c>
      <c r="M84" s="532" t="n">
        <f aca="false">N11</f>
        <v>19</v>
      </c>
      <c r="N84" s="531" t="n">
        <f aca="false">O8</f>
        <v>1.77777777777778</v>
      </c>
      <c r="O84" s="531" t="n">
        <f aca="false">O9</f>
        <v>0.785674201318386</v>
      </c>
      <c r="P84" s="532" t="n">
        <f aca="false">O10</f>
        <v>1</v>
      </c>
      <c r="Q84" s="532" t="n">
        <f aca="false">O11</f>
        <v>3</v>
      </c>
      <c r="R84" s="532" t="n">
        <f aca="false">F21</f>
        <v>1.32968750009313</v>
      </c>
      <c r="S84" s="532" t="n">
        <f aca="false">K11</f>
        <v>0</v>
      </c>
      <c r="T84" s="532" t="n">
        <f aca="false">K12</f>
        <v>4</v>
      </c>
      <c r="U84" s="532" t="n">
        <f aca="false">K13</f>
        <v>10</v>
      </c>
      <c r="V84" s="534" t="n">
        <f aca="false">K14</f>
        <v>1</v>
      </c>
      <c r="W84" s="535" t="n">
        <f aca="false">K15</f>
        <v>8</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2687</v>
      </c>
      <c r="R86" s="280"/>
      <c r="S86" s="488"/>
      <c r="T86" s="280"/>
      <c r="U86" s="280"/>
      <c r="V86" s="280"/>
    </row>
    <row r="87" customFormat="false" ht="12.75" hidden="true" customHeight="false" outlineLevel="0" collapsed="false">
      <c r="P87" s="280"/>
      <c r="Q87" s="280" t="s">
        <v>2688</v>
      </c>
      <c r="R87" s="280"/>
      <c r="S87" s="488" t="n">
        <f aca="false">VLOOKUP(MAX($S$23:$S$82),($S$23:$U$82),1,0)</f>
        <v>32</v>
      </c>
      <c r="T87" s="280"/>
      <c r="U87" s="280"/>
      <c r="V87" s="280"/>
    </row>
    <row r="88" customFormat="false" ht="12.75" hidden="true" customHeight="false" outlineLevel="0" collapsed="false">
      <c r="P88" s="280"/>
      <c r="Q88" s="280" t="s">
        <v>2689</v>
      </c>
      <c r="R88" s="280"/>
      <c r="S88" s="488" t="n">
        <f aca="false">VLOOKUP((S87),($S$23:$U$82),2,0)</f>
        <v>96</v>
      </c>
      <c r="T88" s="280"/>
      <c r="U88" s="280"/>
      <c r="V88" s="280"/>
    </row>
    <row r="89" customFormat="false" ht="12.75" hidden="true" customHeight="false" outlineLevel="0" collapsed="false">
      <c r="Q89" s="280" t="s">
        <v>2690</v>
      </c>
      <c r="R89" s="280"/>
      <c r="S89" s="488" t="n">
        <f aca="false">VLOOKUP((S87),($S$23:$U$82),3,0)</f>
        <v>6</v>
      </c>
      <c r="T89" s="280"/>
    </row>
    <row r="90" customFormat="false" ht="12.75" hidden="false" customHeight="false" outlineLevel="0" collapsed="false">
      <c r="Q90" s="280" t="s">
        <v>2691</v>
      </c>
      <c r="R90" s="280"/>
      <c r="S90" s="538" t="n">
        <f aca="false">IF(ISERROR(SUM($T$23:$T$82)/SUM($U$23:$U$82)),"",(SUM($T$23:$T$82)-S88)/(SUM($U$23:$U$82)-S89))</f>
        <v>12.5142857142857</v>
      </c>
      <c r="T90" s="280"/>
    </row>
    <row r="91" customFormat="false" ht="12.75" hidden="false" customHeight="false" outlineLevel="0" collapsed="false">
      <c r="Q91" s="487" t="s">
        <v>2692</v>
      </c>
      <c r="R91" s="487"/>
      <c r="S91" s="487" t="str">
        <f aca="false">INDEX('[3]liste reference'!$A$8:$A$904,$T$91)</f>
        <v>FONSQU</v>
      </c>
      <c r="T91" s="280" t="n">
        <f aca="false">IF(ISERROR(MATCH($S$93,'[3]liste reference'!$A$8:$A$904,0)),MATCH($S$93,'[3]liste reference'!$B$8:$B$904,0),(MATCH($S$93,'[3]liste reference'!$A$8:$A$904,0)))</f>
        <v>214</v>
      </c>
      <c r="U91" s="527"/>
    </row>
    <row r="92" customFormat="false" ht="12.75" hidden="false" customHeight="false" outlineLevel="0" collapsed="false">
      <c r="Q92" s="280" t="s">
        <v>2693</v>
      </c>
      <c r="R92" s="280"/>
      <c r="S92" s="280" t="n">
        <f aca="false">MATCH(S87,$S$23:$S$82,0)</f>
        <v>19</v>
      </c>
      <c r="T92" s="280"/>
    </row>
    <row r="93" customFormat="false" ht="12.75" hidden="false" customHeight="false" outlineLevel="0" collapsed="false">
      <c r="Q93" s="487" t="s">
        <v>2694</v>
      </c>
      <c r="R93" s="280"/>
      <c r="S93" s="487" t="str">
        <f aca="false">INDEX($A$23:$A$82,$S$92)</f>
        <v>FONSQU</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64">
      <formula>ISTEXT($E23)</formula>
    </cfRule>
  </conditionalFormatting>
  <conditionalFormatting sqref="H23:J82">
    <cfRule type="cellIs" priority="3" operator="equal" aboveAverage="0" equalAverage="0" bottom="0" percent="0" rank="0" text="" dxfId="65">
      <formula>"x"</formula>
    </cfRule>
  </conditionalFormatting>
  <conditionalFormatting sqref="W23:X23">
    <cfRule type="cellIs" priority="4" operator="equal" aboveAverage="0" equalAverage="0" bottom="0" percent="0" rank="0" text="" dxfId="66">
      <formula>"DEJA SAISI !"</formula>
    </cfRule>
    <cfRule type="cellIs" priority="5" operator="equal" aboveAverage="0" equalAverage="0" bottom="0" percent="0" rank="0" text="" dxfId="67">
      <formula>"non répertorié"</formula>
    </cfRule>
    <cfRule type="expression" priority="6" aboveAverage="0" equalAverage="0" bottom="0" percent="0" rank="0" text="" dxfId="68">
      <formula>AND(ISTEXT($G$23),ISBLANK($I$23))</formula>
    </cfRule>
  </conditionalFormatting>
  <conditionalFormatting sqref="L27:O82 O23:O26 K23:K82">
    <cfRule type="cellIs" priority="7" operator="equal" aboveAverage="0" equalAverage="0" bottom="0" percent="0" rank="0" text="" dxfId="69">
      <formula>"code non répertorié ou synonyme"</formula>
    </cfRule>
    <cfRule type="expression" priority="8" aboveAverage="0" equalAverage="0" bottom="0" percent="0" rank="0" text="" dxfId="70">
      <formula>AND($I27="",$J27="")</formula>
    </cfRule>
    <cfRule type="cellIs" priority="9" operator="equal" aboveAverage="0" equalAverage="0" bottom="0" percent="0" rank="0" text="" dxfId="71">
      <formula>"DEJA SAISI !"</formula>
    </cfRule>
  </conditionalFormatting>
  <conditionalFormatting sqref="A2">
    <cfRule type="cellIs" priority="10" operator="between" aboveAverage="0" equalAverage="0" bottom="0" percent="0" rank="0" text="" dxfId="72">
      <formula>"(organisme)"</formula>
      <formula>"(organisme)"</formula>
    </cfRule>
    <cfRule type="cellIs" priority="11" operator="notBetween" aboveAverage="0" equalAverage="0" bottom="0" percent="0" rank="0" text="" dxfId="73">
      <formula>"(organisme)"</formula>
      <formula>"(organisme)"</formula>
    </cfRule>
  </conditionalFormatting>
  <conditionalFormatting sqref="A3">
    <cfRule type="cellIs" priority="12" operator="between" aboveAverage="0" equalAverage="0" bottom="0" percent="0" rank="0" text="" dxfId="74">
      <formula>"(cours d'eau)"</formula>
      <formula>"(cours d'eau)"</formula>
    </cfRule>
    <cfRule type="cellIs" priority="13" operator="notBetween" aboveAverage="0" equalAverage="0" bottom="0" percent="0" rank="0" text="" dxfId="75">
      <formula>"(cours d'eau)"</formula>
      <formula>"(cours d'eau)"</formula>
    </cfRule>
  </conditionalFormatting>
  <conditionalFormatting sqref="A4">
    <cfRule type="cellIs" priority="14" operator="between" aboveAverage="0" equalAverage="0" bottom="0" percent="0" rank="0" text="" dxfId="76">
      <formula>"(Date)"</formula>
      <formula>"(Date)"</formula>
    </cfRule>
    <cfRule type="cellIs" priority="15" operator="notBetween" aboveAverage="0" equalAverage="0" bottom="0" percent="0" rank="0" text="" dxfId="77">
      <formula>"(Date)"</formula>
      <formula>"(Date)"</formula>
    </cfRule>
  </conditionalFormatting>
  <conditionalFormatting sqref="C2">
    <cfRule type="cellIs" priority="16" operator="between" aboveAverage="0" equalAverage="0" bottom="0" percent="0" rank="0" text="" dxfId="78">
      <formula>"(Opérateurs)"</formula>
      <formula>"(Opérateurs)"</formula>
    </cfRule>
    <cfRule type="cellIs" priority="17" operator="notBetween" aboveAverage="0" equalAverage="0" bottom="0" percent="0" rank="0" text="" dxfId="79">
      <formula>"(Opérateurs)"</formula>
      <formula>"(Opérateurs)"</formula>
    </cfRule>
  </conditionalFormatting>
  <conditionalFormatting sqref="C3">
    <cfRule type="cellIs" priority="18" operator="between" aboveAverage="0" equalAverage="0" bottom="0" percent="0" rank="0" text="" dxfId="80">
      <formula>"(Nom de la station)"</formula>
      <formula>"(Nom de la station)"</formula>
    </cfRule>
    <cfRule type="cellIs" priority="19" operator="notBetween" aboveAverage="0" equalAverage="0" bottom="0" percent="0" rank="0" text="" dxfId="81">
      <formula>"(Nom de la station)"</formula>
      <formula>"(Nom de la station)"</formula>
    </cfRule>
  </conditionalFormatting>
  <conditionalFormatting sqref="K3">
    <cfRule type="cellIs" priority="20" operator="between" aboveAverage="0" equalAverage="0" bottom="0" percent="0" rank="0" text="" dxfId="82">
      <formula>"(Code station)"</formula>
      <formula>"(Code station)"</formula>
    </cfRule>
    <cfRule type="cellIs" priority="21" operator="notBetween" aboveAverage="0" equalAverage="0" bottom="0" percent="0" rank="0" text="" dxfId="83">
      <formula>"(Code station)"</formula>
      <formula>"(Code station)"</formula>
    </cfRule>
  </conditionalFormatting>
  <conditionalFormatting sqref="M3">
    <cfRule type="cellIs" priority="22" operator="between" aboveAverage="0" equalAverage="0" bottom="0" percent="0" rank="0" text="" dxfId="84">
      <formula>"(Dossier, type réseau)"</formula>
      <formula>"(Dossier, type réseau)"</formula>
    </cfRule>
    <cfRule type="cellIs" priority="23" operator="notBetween" aboveAverage="0" equalAverage="0" bottom="0" percent="0" rank="0" text="" dxfId="85">
      <formula>"(Dossier, type réseau)"</formula>
      <formula>"(Dossier, type réseau)"</formula>
    </cfRule>
  </conditionalFormatting>
  <conditionalFormatting sqref="K23:K82">
    <cfRule type="cellIs" priority="24" operator="equal" aboveAverage="0" equalAverage="0" bottom="0" percent="0" rank="0" text="" dxfId="86">
      <formula>"Remplir le champs 'Nouveau taxa' svp."</formula>
    </cfRule>
  </conditionalFormatting>
  <conditionalFormatting sqref="P23:P82">
    <cfRule type="cellIs" priority="25" operator="equal" aboveAverage="0" equalAverage="0" bottom="0" percent="0" rank="0" text="" dxfId="87">
      <formula>"code non répertorié ou synonyme"</formula>
    </cfRule>
    <cfRule type="expression" priority="26" aboveAverage="0" equalAverage="0" bottom="0" percent="0" rank="0" text="" dxfId="88">
      <formula>AND($I23="",$J23="")</formula>
    </cfRule>
    <cfRule type="cellIs" priority="27" operator="equal" aboveAverage="0" equalAverage="0" bottom="0" percent="0" rank="0" text="" dxfId="89">
      <formula>"DEJA SAISI !"</formula>
    </cfRule>
  </conditionalFormatting>
  <conditionalFormatting sqref="AB40">
    <cfRule type="expression" priority="28" aboveAverage="0" equalAverage="0" bottom="0" percent="0" rank="0" text="" dxfId="90">
      <formula>ISTEXT($E40)</formula>
    </cfRule>
  </conditionalFormatting>
  <dataValidations count="5">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2712</v>
      </c>
      <c r="B2" s="284"/>
      <c r="C2" s="285" t="s">
        <v>2713</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2714</v>
      </c>
      <c r="B3" s="284"/>
      <c r="C3" s="283" t="s">
        <v>2715</v>
      </c>
      <c r="D3" s="294"/>
      <c r="E3" s="294"/>
      <c r="F3" s="295"/>
      <c r="G3" s="295"/>
      <c r="H3" s="296"/>
      <c r="I3" s="297"/>
      <c r="J3" s="296"/>
      <c r="K3" s="298" t="s">
        <v>2716</v>
      </c>
      <c r="L3" s="299"/>
      <c r="M3" s="300" t="s">
        <v>2616</v>
      </c>
      <c r="N3" s="301"/>
      <c r="O3" s="301"/>
      <c r="P3" s="302"/>
      <c r="Q3" s="280"/>
      <c r="R3" s="280"/>
      <c r="S3" s="280"/>
      <c r="T3" s="280"/>
      <c r="U3" s="280"/>
      <c r="V3" s="280"/>
      <c r="W3" s="292"/>
      <c r="X3" s="293"/>
    </row>
    <row r="4" customFormat="false" ht="13.5" hidden="false" customHeight="false" outlineLevel="0" collapsed="false">
      <c r="A4" s="303" t="s">
        <v>2717</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46"/>
      <c r="M5" s="547"/>
      <c r="N5" s="548"/>
      <c r="O5" s="549"/>
      <c r="P5" s="326"/>
      <c r="Q5" s="280"/>
      <c r="R5" s="280"/>
      <c r="S5" s="280"/>
      <c r="T5" s="280"/>
      <c r="U5" s="280"/>
      <c r="V5" s="280"/>
      <c r="W5" s="292"/>
      <c r="X5" s="312"/>
    </row>
    <row r="6" customFormat="false" ht="13.5" hidden="false" customHeight="false" outlineLevel="0" collapsed="false">
      <c r="A6" s="313" t="s">
        <v>2623</v>
      </c>
      <c r="B6" s="327"/>
      <c r="C6" s="327"/>
      <c r="D6" s="316"/>
      <c r="E6" s="316"/>
      <c r="F6" s="317"/>
      <c r="G6" s="318"/>
      <c r="H6" s="316"/>
      <c r="I6" s="328" t="s">
        <v>2626</v>
      </c>
      <c r="J6" s="329"/>
      <c r="K6" s="330"/>
      <c r="L6" s="550"/>
      <c r="M6" s="551"/>
      <c r="N6" s="552"/>
      <c r="O6" s="552"/>
      <c r="P6" s="334"/>
      <c r="Q6" s="280"/>
      <c r="R6" s="280"/>
      <c r="S6" s="280"/>
      <c r="T6" s="280"/>
      <c r="U6" s="280"/>
      <c r="V6" s="280"/>
      <c r="W6" s="292"/>
      <c r="X6" s="293"/>
    </row>
    <row r="7" customFormat="false" ht="12.75"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5"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5" hidden="false" customHeight="false" outlineLevel="0" collapsed="false">
      <c r="A10" s="367" t="s">
        <v>2637</v>
      </c>
      <c r="B10" s="368"/>
      <c r="C10" s="369"/>
      <c r="D10" s="370"/>
      <c r="E10" s="370"/>
      <c r="F10" s="359"/>
      <c r="G10" s="360"/>
      <c r="H10" s="371"/>
      <c r="I10" s="372"/>
      <c r="J10" s="373" t="s">
        <v>2638</v>
      </c>
      <c r="K10" s="373"/>
      <c r="L10" s="374"/>
      <c r="M10" s="375" t="s">
        <v>2639</v>
      </c>
      <c r="N10" s="376" t="n">
        <f aca="false">MIN(I23:I82)</f>
        <v>0</v>
      </c>
      <c r="O10" s="376" t="n">
        <f aca="false">MIN(J23:J82)</f>
        <v>0</v>
      </c>
      <c r="P10" s="377"/>
      <c r="Q10" s="280"/>
      <c r="R10" s="280"/>
      <c r="S10" s="280"/>
      <c r="T10" s="280"/>
      <c r="U10" s="280"/>
      <c r="V10" s="280"/>
    </row>
    <row r="11" customFormat="false" ht="12.75" hidden="false" customHeight="false" outlineLevel="0" collapsed="false">
      <c r="A11" s="378" t="s">
        <v>2640</v>
      </c>
      <c r="B11" s="379"/>
      <c r="C11" s="380"/>
      <c r="D11" s="381"/>
      <c r="E11" s="381"/>
      <c r="F11" s="382" t="n">
        <f aca="false">($B11*$B$7+$C11*$C$7)/100</f>
        <v>0</v>
      </c>
      <c r="G11" s="383"/>
      <c r="H11" s="338"/>
      <c r="I11" s="384" t="s">
        <v>2641</v>
      </c>
      <c r="J11" s="384"/>
      <c r="K11" s="385" t="n">
        <f aca="false">COUNTIF($G$23:$G$82,"=HET")</f>
        <v>0</v>
      </c>
      <c r="L11" s="386"/>
      <c r="M11" s="375" t="s">
        <v>2642</v>
      </c>
      <c r="N11" s="376" t="n">
        <f aca="false">MAX(I23:I82)</f>
        <v>0</v>
      </c>
      <c r="O11" s="376" t="n">
        <f aca="false">MAX(J23:J82)</f>
        <v>0</v>
      </c>
      <c r="P11" s="377"/>
      <c r="Q11" s="280"/>
      <c r="R11" s="280"/>
      <c r="S11" s="280"/>
      <c r="T11" s="280"/>
      <c r="U11" s="280"/>
      <c r="V11" s="280"/>
    </row>
    <row r="12" customFormat="false" ht="12.75" hidden="false" customHeight="false" outlineLevel="0" collapsed="false">
      <c r="A12" s="387" t="s">
        <v>2643</v>
      </c>
      <c r="B12" s="388"/>
      <c r="C12" s="389"/>
      <c r="D12" s="381"/>
      <c r="E12" s="381"/>
      <c r="F12" s="382" t="n">
        <f aca="false">($B12*$B$7+$C12*$C$7)/100</f>
        <v>0</v>
      </c>
      <c r="G12" s="390"/>
      <c r="H12" s="338"/>
      <c r="I12" s="391" t="s">
        <v>2644</v>
      </c>
      <c r="J12" s="391"/>
      <c r="K12" s="385" t="n">
        <f aca="false">COUNTIF($G$23:$G$82,"=ALG")</f>
        <v>0</v>
      </c>
      <c r="L12" s="392"/>
      <c r="M12" s="393"/>
      <c r="N12" s="394" t="s">
        <v>2638</v>
      </c>
      <c r="O12" s="395"/>
      <c r="P12" s="396"/>
      <c r="Q12" s="280"/>
      <c r="R12" s="280"/>
      <c r="S12" s="280"/>
      <c r="T12" s="280"/>
      <c r="U12" s="280"/>
      <c r="V12" s="280"/>
    </row>
    <row r="13" customFormat="false" ht="12.75" hidden="false" customHeight="false" outlineLevel="0" collapsed="false">
      <c r="A13" s="387" t="s">
        <v>2645</v>
      </c>
      <c r="B13" s="388"/>
      <c r="C13" s="389"/>
      <c r="D13" s="381"/>
      <c r="E13" s="381"/>
      <c r="F13" s="382" t="n">
        <f aca="false">($B13*$B$7+$C13*$C$7)/100</f>
        <v>0</v>
      </c>
      <c r="G13" s="390"/>
      <c r="H13" s="338"/>
      <c r="I13" s="391" t="s">
        <v>2646</v>
      </c>
      <c r="J13" s="391"/>
      <c r="K13" s="385" t="n">
        <f aca="false">COUNTIF($G$23:$G$82,"=BRm")+COUNTIF($G$23:$G$82,"=BRh")</f>
        <v>0</v>
      </c>
      <c r="L13" s="386"/>
      <c r="M13" s="397" t="s">
        <v>2647</v>
      </c>
      <c r="N13" s="398" t="n">
        <f aca="false">COUNTIF(F23:F82,"&gt;0")</f>
        <v>0</v>
      </c>
      <c r="O13" s="399"/>
      <c r="P13" s="400"/>
      <c r="Q13" s="280"/>
      <c r="R13" s="280"/>
      <c r="S13" s="280"/>
      <c r="T13" s="280"/>
      <c r="U13" s="280"/>
      <c r="V13" s="280"/>
    </row>
    <row r="14" customFormat="false" ht="12.75" hidden="false" customHeight="false" outlineLevel="0" collapsed="false">
      <c r="A14" s="387" t="s">
        <v>2648</v>
      </c>
      <c r="B14" s="388"/>
      <c r="C14" s="389"/>
      <c r="D14" s="381"/>
      <c r="E14" s="381"/>
      <c r="F14" s="382" t="n">
        <f aca="false">($B14*$B$7+$C14*$C$7)/100</f>
        <v>0</v>
      </c>
      <c r="G14" s="390"/>
      <c r="H14" s="338"/>
      <c r="I14" s="391" t="s">
        <v>2649</v>
      </c>
      <c r="J14" s="391"/>
      <c r="K14" s="385" t="n">
        <f aca="false">COUNTIF($G$23:$G$82,"=PTE")+COUNTIF($G$23:$G$82,"=LIC")</f>
        <v>0</v>
      </c>
      <c r="L14" s="386"/>
      <c r="M14" s="401" t="s">
        <v>2650</v>
      </c>
      <c r="N14" s="402" t="n">
        <f aca="false">COUNTIF($I$23:$I$82,"&gt;-1")</f>
        <v>0</v>
      </c>
      <c r="O14" s="403"/>
      <c r="P14" s="400"/>
      <c r="Q14" s="280"/>
      <c r="R14" s="280"/>
      <c r="S14" s="280"/>
      <c r="T14" s="280"/>
      <c r="U14" s="280"/>
      <c r="V14" s="280"/>
    </row>
    <row r="15" customFormat="false" ht="12.75" hidden="false" customHeight="false" outlineLevel="0" collapsed="false">
      <c r="A15" s="404" t="s">
        <v>2651</v>
      </c>
      <c r="B15" s="405"/>
      <c r="C15" s="406"/>
      <c r="D15" s="381"/>
      <c r="E15" s="381"/>
      <c r="F15" s="382" t="n">
        <f aca="false">($B15*$B$7+$C15*$C$7)/100</f>
        <v>0</v>
      </c>
      <c r="G15" s="390"/>
      <c r="H15" s="338"/>
      <c r="I15" s="391" t="s">
        <v>2652</v>
      </c>
      <c r="J15" s="391"/>
      <c r="K15" s="385" t="n">
        <f aca="false">(COUNTIF($G$23:$G$82,"=PHy"))+(COUNTIF($G$23:$G$82,"=PHe"))+(COUNTIF($G$23:$G$82,"=PHg"))+(COUNTIF($G$23:$G$82,"=PHx"))</f>
        <v>0</v>
      </c>
      <c r="L15" s="386"/>
      <c r="M15" s="407" t="s">
        <v>2653</v>
      </c>
      <c r="N15" s="408" t="n">
        <f aca="false">COUNTIF(J23:J82,"=1")</f>
        <v>0</v>
      </c>
      <c r="O15" s="409"/>
      <c r="P15" s="400"/>
      <c r="Q15" s="280"/>
      <c r="R15" s="280"/>
      <c r="S15" s="280"/>
      <c r="T15" s="280"/>
      <c r="U15" s="280"/>
      <c r="V15" s="280"/>
    </row>
    <row r="16" customFormat="false" ht="12.75" hidden="false" customHeight="false" outlineLevel="0" collapsed="false">
      <c r="A16" s="378" t="s">
        <v>2654</v>
      </c>
      <c r="B16" s="379"/>
      <c r="C16" s="380"/>
      <c r="D16" s="410"/>
      <c r="E16" s="410"/>
      <c r="F16" s="411"/>
      <c r="G16" s="411" t="n">
        <f aca="false">($B16*$B$7+$C16*$C$7)/100</f>
        <v>0</v>
      </c>
      <c r="H16" s="338"/>
      <c r="I16" s="391"/>
      <c r="J16" s="412"/>
      <c r="K16" s="412"/>
      <c r="L16" s="386"/>
      <c r="M16" s="407" t="s">
        <v>2655</v>
      </c>
      <c r="N16" s="408" t="n">
        <f aca="false">COUNTIF(J23:J82,"=2")</f>
        <v>0</v>
      </c>
      <c r="O16" s="409"/>
      <c r="P16" s="400"/>
      <c r="Q16" s="280"/>
      <c r="R16" s="280"/>
      <c r="S16" s="280"/>
      <c r="T16" s="280"/>
      <c r="U16" s="280"/>
      <c r="V16" s="280"/>
    </row>
    <row r="17" customFormat="false" ht="12.75" hidden="false" customHeight="false" outlineLevel="0" collapsed="false">
      <c r="A17" s="387" t="s">
        <v>2656</v>
      </c>
      <c r="B17" s="388"/>
      <c r="C17" s="389"/>
      <c r="D17" s="381"/>
      <c r="E17" s="381"/>
      <c r="F17" s="413"/>
      <c r="G17" s="382" t="n">
        <f aca="false">($B17*$B$7+$C17*$C$7)/100</f>
        <v>0</v>
      </c>
      <c r="H17" s="338"/>
      <c r="I17" s="391"/>
      <c r="J17" s="391"/>
      <c r="K17" s="412"/>
      <c r="L17" s="386"/>
      <c r="M17" s="407" t="s">
        <v>2657</v>
      </c>
      <c r="N17" s="408" t="n">
        <f aca="false">COUNTIF(J23:J82,"=3")</f>
        <v>0</v>
      </c>
      <c r="O17" s="409"/>
      <c r="P17" s="400"/>
      <c r="Q17" s="280"/>
      <c r="R17" s="280"/>
      <c r="S17" s="280"/>
      <c r="T17" s="280"/>
      <c r="U17" s="280"/>
      <c r="V17" s="280"/>
    </row>
    <row r="18" customFormat="false" ht="12.75" hidden="false" customHeight="false" outlineLevel="0" collapsed="false">
      <c r="A18" s="414" t="s">
        <v>2658</v>
      </c>
      <c r="B18" s="415"/>
      <c r="C18" s="416"/>
      <c r="D18" s="381"/>
      <c r="E18" s="417" t="s">
        <v>2659</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2660</v>
      </c>
      <c r="B20" s="435" t="n">
        <f aca="false">SUM(B23:B82)</f>
        <v>0</v>
      </c>
      <c r="C20" s="436" t="n">
        <f aca="false">SUM(C23:C82)</f>
        <v>0</v>
      </c>
      <c r="D20" s="437"/>
      <c r="E20" s="438" t="s">
        <v>2659</v>
      </c>
      <c r="F20" s="439" t="n">
        <f aca="false">($B20*$B$7+$C20*$C$7)/100</f>
        <v>0</v>
      </c>
      <c r="G20" s="440"/>
      <c r="H20" s="441"/>
      <c r="I20" s="442"/>
      <c r="J20" s="442"/>
      <c r="K20" s="443"/>
      <c r="L20" s="317"/>
      <c r="M20" s="444"/>
      <c r="N20" s="444"/>
      <c r="O20" s="445"/>
      <c r="P20" s="446"/>
      <c r="Q20" s="447" t="s">
        <v>2661</v>
      </c>
      <c r="R20" s="280"/>
      <c r="S20" s="280"/>
      <c r="T20" s="280"/>
      <c r="U20" s="280"/>
      <c r="V20" s="280"/>
      <c r="W20" s="420"/>
    </row>
    <row r="21" customFormat="false" ht="12.75" hidden="false" customHeight="false" outlineLevel="0" collapsed="false">
      <c r="A21" s="448" t="s">
        <v>2663</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2664</v>
      </c>
      <c r="R21" s="280"/>
      <c r="S21" s="280"/>
      <c r="T21" s="280"/>
      <c r="U21" s="280"/>
      <c r="V21" s="280"/>
      <c r="W21" s="420"/>
    </row>
    <row r="22" customFormat="false" ht="12.75" hidden="false" customHeight="false" outlineLevel="0" collapsed="false">
      <c r="A22" s="459" t="s">
        <v>2666</v>
      </c>
      <c r="B22" s="460" t="s">
        <v>2667</v>
      </c>
      <c r="C22" s="461" t="s">
        <v>2667</v>
      </c>
      <c r="D22" s="410"/>
      <c r="E22" s="410"/>
      <c r="F22" s="462" t="s">
        <v>2668</v>
      </c>
      <c r="G22" s="463" t="s">
        <v>37</v>
      </c>
      <c r="H22" s="410"/>
      <c r="I22" s="464" t="s">
        <v>2669</v>
      </c>
      <c r="J22" s="464" t="s">
        <v>2670</v>
      </c>
      <c r="K22" s="465" t="s">
        <v>2671</v>
      </c>
      <c r="L22" s="465"/>
      <c r="M22" s="465"/>
      <c r="N22" s="465"/>
      <c r="O22" s="465"/>
      <c r="P22" s="466" t="s">
        <v>2672</v>
      </c>
      <c r="Q22" s="467" t="s">
        <v>2673</v>
      </c>
      <c r="R22" s="468" t="s">
        <v>2674</v>
      </c>
      <c r="S22" s="469" t="s">
        <v>2675</v>
      </c>
      <c r="T22" s="470" t="s">
        <v>2676</v>
      </c>
      <c r="U22" s="471" t="s">
        <v>2677</v>
      </c>
      <c r="V22" s="469" t="s">
        <v>2678</v>
      </c>
      <c r="Y22" s="280" t="s">
        <v>2679</v>
      </c>
      <c r="Z22" s="280" t="s">
        <v>2680</v>
      </c>
      <c r="AA22" s="472" t="s">
        <v>2681</v>
      </c>
      <c r="AB22" s="472" t="s">
        <v>2682</v>
      </c>
      <c r="AC22" s="473" t="s">
        <v>2683</v>
      </c>
    </row>
    <row r="23" customFormat="false" ht="12.75"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2.75"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2.75"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2.75"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2.75"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0"/>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2.75"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2.75"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2.75"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2.75"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2.75"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2.75"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2.75"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1"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2.75"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1"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2.75"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1"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2.75"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1"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2.75"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1"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2.75"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1"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2.75"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1"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2.75"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1"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2.75"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1"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2.75"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1"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2.75"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1"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2.75"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1"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2.75"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1"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2.75"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1"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1"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1"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1"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1"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1"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1"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1"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1"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1"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1"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1"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1"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1"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1"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1"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1"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1"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1"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1"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1"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1"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1"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1"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1"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1"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1"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1"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1"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1"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1"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1"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1"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1"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1"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5"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2687</v>
      </c>
      <c r="R86" s="280"/>
      <c r="S86" s="488"/>
      <c r="T86" s="280"/>
      <c r="U86" s="280"/>
      <c r="V86" s="280"/>
    </row>
    <row r="87" customFormat="false" ht="12.75" hidden="true" customHeight="false" outlineLevel="0" collapsed="false">
      <c r="P87" s="280"/>
      <c r="Q87" s="280" t="s">
        <v>2688</v>
      </c>
      <c r="R87" s="280"/>
      <c r="S87" s="488" t="n">
        <f aca="false">VLOOKUP(MAX($S$23:$S$82),($S$23:$U$82),1,0)</f>
        <v>0</v>
      </c>
      <c r="T87" s="280"/>
      <c r="U87" s="280"/>
      <c r="V87" s="280"/>
    </row>
    <row r="88" customFormat="false" ht="12.75" hidden="true" customHeight="false" outlineLevel="0" collapsed="false">
      <c r="P88" s="280"/>
      <c r="Q88" s="280" t="s">
        <v>2689</v>
      </c>
      <c r="R88" s="280"/>
      <c r="S88" s="488" t="n">
        <f aca="false">VLOOKUP((S87),($S$23:$U$82),2,0)</f>
        <v>0</v>
      </c>
      <c r="T88" s="280"/>
      <c r="U88" s="280"/>
      <c r="V88" s="280"/>
    </row>
    <row r="89" customFormat="false" ht="12.75" hidden="true" customHeight="false" outlineLevel="0" collapsed="false">
      <c r="Q89" s="280" t="s">
        <v>2690</v>
      </c>
      <c r="R89" s="280"/>
      <c r="S89" s="488" t="n">
        <f aca="false">VLOOKUP((S87),($S$23:$U$82),3,0)</f>
        <v>0</v>
      </c>
      <c r="T89" s="280"/>
    </row>
    <row r="90" customFormat="false" ht="12.75" hidden="false" customHeight="false" outlineLevel="0" collapsed="false">
      <c r="Q90" s="280" t="s">
        <v>2691</v>
      </c>
      <c r="R90" s="280"/>
      <c r="S90" s="538" t="str">
        <f aca="false">IF(ISERROR(SUM($T$23:$T$82)/SUM($U$23:$U$82)),"",(SUM($T$23:$T$82)-S88)/(SUM($U$23:$U$82)-S89))</f>
        <v/>
      </c>
      <c r="T90" s="280"/>
    </row>
    <row r="91" customFormat="false" ht="12.75" hidden="false" customHeight="false" outlineLevel="0" collapsed="false">
      <c r="Q91" s="487" t="s">
        <v>2692</v>
      </c>
      <c r="R91" s="487"/>
      <c r="S91" s="487" t="e">
        <f aca="false">INDEX('liste reference'!$A$8:$A$904,$T$91)</f>
        <v>#N/A</v>
      </c>
      <c r="T91" s="280" t="e">
        <f aca="false">IF(ISERROR(MATCH($S$93,'liste reference'!$A$8:$A$904,0)),MATCH($S$93,'liste reference'!$B$8:$B$904,0),(MATCH($S$93,'liste reference'!$A$8:$A$904,0)))</f>
        <v>#N/A</v>
      </c>
      <c r="U91" s="527"/>
    </row>
    <row r="92" customFormat="false" ht="12.75" hidden="false" customHeight="false" outlineLevel="0" collapsed="false">
      <c r="Q92" s="280" t="s">
        <v>2693</v>
      </c>
      <c r="R92" s="280"/>
      <c r="S92" s="280" t="n">
        <f aca="false">MATCH(S87,$S$23:$S$82,0)</f>
        <v>1</v>
      </c>
      <c r="T92" s="280"/>
    </row>
    <row r="93" customFormat="false" ht="12.75" hidden="false" customHeight="false" outlineLevel="0" collapsed="false">
      <c r="Q93" s="487" t="s">
        <v>2694</v>
      </c>
      <c r="R93" s="280"/>
      <c r="S93" s="487" t="n">
        <f aca="false">INDEX($A$23:$A$82,$S$92)</f>
        <v>0</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91">
      <formula>ISTEXT($E23)</formula>
    </cfRule>
  </conditionalFormatting>
  <conditionalFormatting sqref="H23:J82">
    <cfRule type="cellIs" priority="3" operator="equal" aboveAverage="0" equalAverage="0" bottom="0" percent="0" rank="0" text="" dxfId="92">
      <formula>"x"</formula>
    </cfRule>
  </conditionalFormatting>
  <conditionalFormatting sqref="W23:X23">
    <cfRule type="cellIs" priority="4" operator="equal" aboveAverage="0" equalAverage="0" bottom="0" percent="0" rank="0" text="" dxfId="93">
      <formula>"DEJA SAISI !"</formula>
    </cfRule>
    <cfRule type="cellIs" priority="5" operator="equal" aboveAverage="0" equalAverage="0" bottom="0" percent="0" rank="0" text="" dxfId="94">
      <formula>"non répertorié"</formula>
    </cfRule>
    <cfRule type="expression" priority="6" aboveAverage="0" equalAverage="0" bottom="0" percent="0" rank="0" text="" dxfId="95">
      <formula>AND(ISTEXT($G$23),ISBLANK($I$23))</formula>
    </cfRule>
  </conditionalFormatting>
  <conditionalFormatting sqref="L27:O82 O23:O82 K23:K82">
    <cfRule type="cellIs" priority="7" operator="equal" aboveAverage="0" equalAverage="0" bottom="0" percent="0" rank="0" text="" dxfId="96">
      <formula>"code non répertorié ou synonyme"</formula>
    </cfRule>
    <cfRule type="expression" priority="8" aboveAverage="0" equalAverage="0" bottom="0" percent="0" rank="0" text="" dxfId="97">
      <formula>AND($I27="",$J27="")</formula>
    </cfRule>
    <cfRule type="cellIs" priority="9" operator="equal" aboveAverage="0" equalAverage="0" bottom="0" percent="0" rank="0" text="" dxfId="98">
      <formula>"DEJA SAISI !"</formula>
    </cfRule>
  </conditionalFormatting>
  <conditionalFormatting sqref="A2">
    <cfRule type="cellIs" priority="10" operator="between" aboveAverage="0" equalAverage="0" bottom="0" percent="0" rank="0" text="" dxfId="99">
      <formula>"(organisme)"</formula>
      <formula>"(organisme)"</formula>
    </cfRule>
    <cfRule type="cellIs" priority="11" operator="notBetween" aboveAverage="0" equalAverage="0" bottom="0" percent="0" rank="0" text="" dxfId="100">
      <formula>"(organisme)"</formula>
      <formula>"(organisme)"</formula>
    </cfRule>
  </conditionalFormatting>
  <conditionalFormatting sqref="A3">
    <cfRule type="cellIs" priority="12" operator="between" aboveAverage="0" equalAverage="0" bottom="0" percent="0" rank="0" text="" dxfId="101">
      <formula>"(cours d'eau)"</formula>
      <formula>"(cours d'eau)"</formula>
    </cfRule>
    <cfRule type="cellIs" priority="13" operator="notBetween" aboveAverage="0" equalAverage="0" bottom="0" percent="0" rank="0" text="" dxfId="102">
      <formula>"(cours d'eau)"</formula>
      <formula>"(cours d'eau)"</formula>
    </cfRule>
  </conditionalFormatting>
  <conditionalFormatting sqref="A4">
    <cfRule type="cellIs" priority="14" operator="between" aboveAverage="0" equalAverage="0" bottom="0" percent="0" rank="0" text="" dxfId="103">
      <formula>"(Date)"</formula>
      <formula>"(Date)"</formula>
    </cfRule>
    <cfRule type="cellIs" priority="15" operator="notBetween" aboveAverage="0" equalAverage="0" bottom="0" percent="0" rank="0" text="" dxfId="104">
      <formula>"(Date)"</formula>
      <formula>"(Date)"</formula>
    </cfRule>
  </conditionalFormatting>
  <conditionalFormatting sqref="C2">
    <cfRule type="cellIs" priority="16" operator="between" aboveAverage="0" equalAverage="0" bottom="0" percent="0" rank="0" text="" dxfId="105">
      <formula>"(Opérateurs)"</formula>
      <formula>"(Opérateurs)"</formula>
    </cfRule>
    <cfRule type="cellIs" priority="17" operator="notBetween" aboveAverage="0" equalAverage="0" bottom="0" percent="0" rank="0" text="" dxfId="106">
      <formula>"(Opérateurs)"</formula>
      <formula>"(Opérateurs)"</formula>
    </cfRule>
  </conditionalFormatting>
  <conditionalFormatting sqref="C3">
    <cfRule type="cellIs" priority="18" operator="between" aboveAverage="0" equalAverage="0" bottom="0" percent="0" rank="0" text="" dxfId="107">
      <formula>"(Nom de la station)"</formula>
      <formula>"(Nom de la station)"</formula>
    </cfRule>
    <cfRule type="cellIs" priority="19" operator="notBetween" aboveAverage="0" equalAverage="0" bottom="0" percent="0" rank="0" text="" dxfId="108">
      <formula>"(Nom de la station)"</formula>
      <formula>"(Nom de la station)"</formula>
    </cfRule>
  </conditionalFormatting>
  <conditionalFormatting sqref="K3">
    <cfRule type="cellIs" priority="20" operator="between" aboveAverage="0" equalAverage="0" bottom="0" percent="0" rank="0" text="" dxfId="109">
      <formula>"(Code station)"</formula>
      <formula>"(Code station)"</formula>
    </cfRule>
    <cfRule type="cellIs" priority="21" operator="notBetween" aboveAverage="0" equalAverage="0" bottom="0" percent="0" rank="0" text="" dxfId="110">
      <formula>"(Code station)"</formula>
      <formula>"(Code station)"</formula>
    </cfRule>
  </conditionalFormatting>
  <conditionalFormatting sqref="M3">
    <cfRule type="cellIs" priority="22" operator="between" aboveAverage="0" equalAverage="0" bottom="0" percent="0" rank="0" text="" dxfId="111">
      <formula>"(Dossier, type réseau)"</formula>
      <formula>"(Dossier, type réseau)"</formula>
    </cfRule>
    <cfRule type="cellIs" priority="23" operator="notBetween" aboveAverage="0" equalAverage="0" bottom="0" percent="0" rank="0" text="" dxfId="112">
      <formula>"(Dossier, type réseau)"</formula>
      <formula>"(Dossier, type réseau)"</formula>
    </cfRule>
  </conditionalFormatting>
  <conditionalFormatting sqref="K23:K82">
    <cfRule type="cellIs" priority="24" operator="equal" aboveAverage="0" equalAverage="0" bottom="0" percent="0" rank="0" text="" dxfId="113">
      <formula>"Remplir le champs 'Nouveau taxa' svp."</formula>
    </cfRule>
  </conditionalFormatting>
  <conditionalFormatting sqref="P23:P82">
    <cfRule type="cellIs" priority="25" operator="equal" aboveAverage="0" equalAverage="0" bottom="0" percent="0" rank="0" text="" dxfId="114">
      <formula>"code non répertorié ou synonyme"</formula>
    </cfRule>
    <cfRule type="expression" priority="26" aboveAverage="0" equalAverage="0" bottom="0" percent="0" rank="0" text="" dxfId="115">
      <formula>AND($I23="",$J23="")</formula>
    </cfRule>
    <cfRule type="cellIs" priority="27" operator="equal" aboveAverage="0" equalAverage="0" bottom="0" percent="0" rank="0" text="" dxfId="116">
      <formula>"DEJA SAISI !"</formula>
    </cfRule>
  </conditionalFormatting>
  <dataValidations count="9">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Leslie Foucrier</cp:lastModifiedBy>
  <cp:lastPrinted>2013-01-10T22:36:43Z</cp:lastPrinted>
  <dcterms:modified xsi:type="dcterms:W3CDTF">2014-12-12T12:24:54Z</dcterms:modified>
  <cp:revision>0</cp:revision>
  <dc:subject/>
  <dc:title>Feuille d'aide au calcul de l'IBMR</dc:title>
</cp:coreProperties>
</file>