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650" sheetId="1" state="visible" r:id="rId3"/>
  </sheets>
  <definedNames>
    <definedName function="false" hidden="false" localSheetId="0" name="_xlnm.Print_Area" vbProcedure="false">'04027650'!$A$1:$Q$82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<sst xmlns="http://schemas.openxmlformats.org/spreadsheetml/2006/main" count="157" uniqueCount="92">
  <si>
    <t xml:space="preserve">Relevés floristiques aquatiques - IBMR</t>
  </si>
  <si>
    <t xml:space="preserve">modèle Irstea-GIS</t>
  </si>
  <si>
    <t xml:space="preserve">AQUABIO</t>
  </si>
  <si>
    <t xml:space="preserve">Christelle GISSET, Rémy MARCEL</t>
  </si>
  <si>
    <t xml:space="preserve">la Desges</t>
  </si>
  <si>
    <t xml:space="preserve">DESGES À DESGES</t>
  </si>
  <si>
    <t xml:space="preserve">04027650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</si>
  <si>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</si>
  <si>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</si>
  <si>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</si>
  <si>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</si>
  <si>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</si>
  <si>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</si>
  <si>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</si>
  <si>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</si>
  <si>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</si>
  <si>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</si>
  <si>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</si>
  <si>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radier</t>
  </si>
  <si>
    <t xml:space="preserve">autre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</si>
  <si>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</si>
  <si>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</si>
  <si>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</si>
  <si>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</si>
  <si>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</si>
  <si>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</si>
  <si>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</si>
  <si>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</si>
  <si>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</si>
  <si>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</si>
  <si>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</si>
  <si>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</si>
  <si>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</si>
  <si>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</si>
  <si>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</si>
  <si>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</si>
  <si>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</si>
  <si>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</si>
  <si>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</si>
  <si>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</si>
  <si>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</si>
  <si>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</si>
  <si>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</si>
  <si>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</si>
  <si>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</si>
  <si>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</si>
  <si>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</si>
  <si>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</si>
  <si>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</si>
  <si>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</si>
  <si>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</si>
  <si>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</si>
  <si>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</si>
  <si>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</si>
  <si>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</si>
  <si>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</si>
  <si>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</si>
  <si>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</si>
  <si>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</si>
  <si>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</si>
  <si>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</si>
  <si>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</si>
  <si>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</si>
  <si>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</si>
  <si>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</si>
  <si>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</si>
  <si>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</si>
  <si>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</si>
  <si>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</si>
  <si>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</si>
  <si>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</si>
  <si>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</si>
  <si>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</si>
  <si>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</si>
  <si>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</si>
  <si>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</si>
  <si>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</si>
  <si>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</si>
  <si>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FONANT</t>
  </si>
  <si>
    <t xml:space="preserve"> -</t>
  </si>
  <si>
    <t xml:space="preserve">RHYRIP</t>
  </si>
  <si>
    <t xml:space="preserve">BRARIV</t>
  </si>
  <si>
    <t xml:space="preserve">SCAUND</t>
  </si>
  <si>
    <t xml:space="preserve">GLEHED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</si>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</sst>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42222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14.4666666666667</v>
      </c>
      <c r="N5" s="48"/>
      <c r="O5" s="49" t="s">
        <v>16</v>
      </c>
      <c r="P5" s="50" t="n">
        <v>14.2727272727273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2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92</v>
      </c>
      <c r="C7" s="66" t="n">
        <v>8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2</v>
      </c>
      <c r="C9" s="66" t="n">
        <v>0.5</v>
      </c>
      <c r="D9" s="82"/>
      <c r="E9" s="82"/>
      <c r="F9" s="83" t="n">
        <f aca="false">($B9*$B$7+$C9*$C$7)/100</f>
        <v>1.88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6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2.16557696275413</v>
      </c>
      <c r="C20" s="155" t="n">
        <f aca="false">SUM(C23:C62)</f>
        <v>0.500000014901161</v>
      </c>
      <c r="D20" s="156"/>
      <c r="E20" s="157" t="s">
        <v>53</v>
      </c>
      <c r="F20" s="158" t="n">
        <f aca="false">($B20*$B$7+$C20*$C$7)/100</f>
        <v>2.03233080692589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1.9923308057338</v>
      </c>
      <c r="C21" s="166" t="n">
        <f aca="false">C20*C7/100</f>
        <v>0.0400000011920929</v>
      </c>
      <c r="D21" s="167" t="s">
        <v>56</v>
      </c>
      <c r="E21" s="168"/>
      <c r="F21" s="169" t="n">
        <f aca="false">B21+C21</f>
        <v>2.03233080692589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0.00919999979436398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FONANT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1.55702996253967</v>
      </c>
      <c r="C24" s="212" t="n">
        <v>0.200000002980232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1.44846756577492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RHYRIP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0.391530007123947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0.360207606554031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BRARIV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16</v>
      </c>
      <c r="B26" s="211" t="n">
        <v>0.187016993761063</v>
      </c>
      <c r="C26" s="212" t="n">
        <v>0.300000011920929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0.196055635213852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CHIPOL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0.00919999979436398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SCAUND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0.00919999979436398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GLEHED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str">
        <f aca="false">IF(AND(OR(A29="",A29="!!!!!!"),B29="",C29=""),"",IF(OR(AND(B29="",C29=""),ISERROR(C29+B29)),"!!!",($B29*$B$7+$C29*$C$7)/100))</f>
        <v/>
      </c>
      <c r="G29" s="216" t="str">
        <f aca="false">IF(A29="","",IF(ISERROR(VLOOKUP($A29,,9,0)),IF(ISERROR(VLOOKUP($A29,,8,0)),"    -",VLOOKUP($A29,,8,0)),VLOOKUP($A29,,9,0)))</f>
        <v/>
      </c>
      <c r="H29" s="217" t="str">
        <f aca="false">IF(A29="","x",IF(ISERROR(VLOOKUP($A29,,10,0)),IF(ISERROR(VLOOKUP($A29,,9,0)),"x",VLOOKUP($A29,,9,0)),VLOOKUP($A29,,10,0)))</f>
        <v>x</v>
      </c>
      <c r="I29" s="6" t="str">
        <f aca="false">IF(A29="","",1)</f>
        <v/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/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/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2.03233080692589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Desges</v>
      </c>
      <c r="B84" s="175" t="str">
        <f aca="false">C3</f>
        <v>DESGES À DESGES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6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2.03233080692589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84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85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86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87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88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89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90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91</v>
      </c>
      <c r="S93" s="6"/>
      <c r="T93" s="207" t="str">
        <f aca="false">INDEX($A$23:$A$82,$T$92)</f>
        <v>FONANT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2024-04-19T08:11:42Z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