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40" sheetId="1" state="visible" r:id="rId3"/>
  </sheets>
  <definedNames>
    <definedName function="false" hidden="false" localSheetId="0" name="_xlnm.Print_Area" vbProcedure="false">'04027740'!$A$1:$Q$82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<sst xmlns="http://schemas.openxmlformats.org/spreadsheetml/2006/main" count="181" uniqueCount="117">
  <si>
    <t xml:space="preserve">Relevés floristiques aquatiques - IBMR</t>
  </si>
  <si>
    <t xml:space="preserve">modèle Irstea-GIS</t>
  </si>
  <si>
    <t xml:space="preserve">AQUABIO</t>
  </si>
  <si>
    <t xml:space="preserve">- -, Christelle GISSET, Rémy MARCEL</t>
  </si>
  <si>
    <t xml:space="preserve">l'Allier</t>
  </si>
  <si>
    <t xml:space="preserve">ALLIER À BLASSAC</t>
  </si>
  <si>
    <t xml:space="preserve">04027740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</si>
  <si>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</si>
  <si>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</si>
  <si>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</si>
  <si>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</si>
  <si>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</si>
  <si>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</si>
  <si>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</si>
  <si>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</si>
  <si>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</si>
  <si>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RANTRI</t>
  </si>
  <si>
    <t xml:space="preserve">Faciès dominant</t>
  </si>
  <si>
    <t xml:space="preserve">radier</t>
  </si>
  <si>
    <t xml:space="preserve">ch.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</si>
  <si>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</si>
  <si>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</si>
  <si>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</si>
  <si>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</si>
  <si>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</si>
  <si>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</si>
  <si>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</si>
  <si>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</si>
  <si>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</si>
  <si>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</si>
  <si>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</si>
  <si>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</si>
  <si>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</si>
  <si>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</si>
  <si>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</si>
  <si>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</si>
  <si>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</si>
  <si>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</si>
  <si>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</si>
  <si>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</si>
  <si>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</si>
  <si>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</si>
  <si>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</si>
  <si>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</si>
  <si>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</si>
  <si>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</si>
  <si>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</si>
  <si>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</si>
  <si>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</si>
  <si>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</si>
  <si>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</si>
  <si>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</si>
  <si>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</si>
  <si>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</si>
  <si>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</si>
  <si>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</si>
  <si>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</si>
  <si>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</si>
  <si>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</si>
  <si>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</si>
  <si>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</si>
  <si>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</si>
  <si>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</si>
  <si>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</si>
  <si>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</si>
  <si>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</si>
  <si>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</si>
  <si>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</si>
  <si>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</si>
  <si>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</si>
  <si>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</si>
  <si>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</si>
  <si>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</si>
  <si>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</si>
  <si>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</si>
  <si>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</si>
  <si>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</si>
  <si>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</si>
  <si>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OEDSPX</t>
  </si>
  <si>
    <t xml:space="preserve"> -</t>
  </si>
  <si>
    <t xml:space="preserve">PERHYD</t>
  </si>
  <si>
    <t xml:space="preserve">AGRSTO</t>
  </si>
  <si>
    <t xml:space="preserve">FONANT</t>
  </si>
  <si>
    <t xml:space="preserve">LYNSPX</t>
  </si>
  <si>
    <t xml:space="preserve">MELSPX</t>
  </si>
  <si>
    <t xml:space="preserve">PHAARU</t>
  </si>
  <si>
    <t xml:space="preserve">SPISPX</t>
  </si>
  <si>
    <t xml:space="preserve">HYAFLU</t>
  </si>
  <si>
    <t xml:space="preserve">LYCEUR</t>
  </si>
  <si>
    <t xml:space="preserve">RANPEU</t>
  </si>
  <si>
    <t xml:space="preserve">RHYRIP</t>
  </si>
  <si>
    <t xml:space="preserve">AUDSPX</t>
  </si>
  <si>
    <t xml:space="preserve">STISPX</t>
  </si>
  <si>
    <t xml:space="preserve">CHIPOL</t>
  </si>
  <si>
    <t xml:space="preserve">HILSPX</t>
  </si>
  <si>
    <t xml:space="preserve">FONSQU</t>
  </si>
  <si>
    <t xml:space="preserve">CARACU</t>
  </si>
  <si>
    <t xml:space="preserve">CYLSPX</t>
  </si>
  <si>
    <t xml:space="preserve">EQUARV</t>
  </si>
  <si>
    <t xml:space="preserve">HEOSPX</t>
  </si>
  <si>
    <t xml:space="preserve">LEEORY</t>
  </si>
  <si>
    <t xml:space="preserve">cf.</t>
  </si>
  <si>
    <t xml:space="preserve">LYSVUL</t>
  </si>
  <si>
    <t xml:space="preserve">LYTSAL</t>
  </si>
  <si>
    <t xml:space="preserve">MENLON</t>
  </si>
  <si>
    <t xml:space="preserve">PAASPX</t>
  </si>
  <si>
    <t xml:space="preserve">PELEND</t>
  </si>
  <si>
    <t xml:space="preserve">RANREP</t>
  </si>
  <si>
    <t xml:space="preserve">RORSYL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</si>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</sst>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42185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11.6052631578947</v>
      </c>
      <c r="N5" s="48"/>
      <c r="O5" s="49" t="s">
        <v>16</v>
      </c>
      <c r="P5" s="50" t="n">
        <v>11.71875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48</v>
      </c>
      <c r="C7" s="66" t="n">
        <v>52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9</v>
      </c>
      <c r="C9" s="66" t="n">
        <v>1.5</v>
      </c>
      <c r="D9" s="82"/>
      <c r="E9" s="82"/>
      <c r="F9" s="83" t="n">
        <f aca="false">($B9*$B$7+$C9*$C$7)/100</f>
        <v>5.1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30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9.44625087454915</v>
      </c>
      <c r="C20" s="155" t="n">
        <f aca="false">SUM(C23:C62)</f>
        <v>1.67999999597669</v>
      </c>
      <c r="D20" s="156"/>
      <c r="E20" s="157" t="s">
        <v>53</v>
      </c>
      <c r="F20" s="158" t="n">
        <f aca="false">($B20*$B$7+$C20*$C$7)/100</f>
        <v>5.40780041769147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4.53420041978359</v>
      </c>
      <c r="C21" s="166" t="n">
        <f aca="false">C20*C7/100</f>
        <v>0.873599997907877</v>
      </c>
      <c r="D21" s="167" t="s">
        <v>56</v>
      </c>
      <c r="E21" s="168"/>
      <c r="F21" s="169" t="n">
        <f aca="false">B21+C21</f>
        <v>5.40780041769147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0.0199999995529652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0.0147999996691942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PERHYD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AGRSTO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0.200000002980232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0.101200001314282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0.057142898440361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0.0326285911351442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LYNSPX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0.0199999995529652</v>
      </c>
      <c r="C28" s="212" t="n">
        <v>0.0199999995529652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0.0199999995529652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0.100000001490116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0.0532000005990267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0.00479999989271164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0.00479999989271164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HYAFLU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LYCEUR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16</v>
      </c>
      <c r="B33" s="211" t="n">
        <v>3.5</v>
      </c>
      <c r="C33" s="212" t="n">
        <v>0.75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2.07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RANTRI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3.5</v>
      </c>
      <c r="C34" s="212" t="n">
        <v>0.75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2.07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RANPEU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0.0199999995529652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0.00959999978542328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RHYRIP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0.433571010828018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0.21331408508122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AUDSPX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0.00479999989271164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STISPX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0.00479999989271164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CHIPOL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0.00479999989271164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HILSPX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0.100000001490116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0.0480000007152557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FONSQU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0.100000001490116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0.0480000007152557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CARACU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0.00519999988377094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CYLSPX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0.00999999977648258</v>
      </c>
      <c r="C43" s="212" t="n">
        <v>0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0.00479999989271164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EQUARV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99</v>
      </c>
      <c r="B44" s="211" t="n">
        <v>0.159106999635696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0.0815713597089052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HEOSPX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100</v>
      </c>
      <c r="B45" s="211" t="n">
        <v>0.00999999977648258</v>
      </c>
      <c r="C45" s="212" t="n">
        <v>0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0.00479999989271164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101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LEEORY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102</v>
      </c>
      <c r="B46" s="211" t="n">
        <v>0.00999999977648258</v>
      </c>
      <c r="C46" s="212" t="n">
        <v>0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0.00479999989271164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LYSVUL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103</v>
      </c>
      <c r="B47" s="211" t="n">
        <v>0</v>
      </c>
      <c r="C47" s="212" t="n">
        <v>0.00999999977648258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0.00519999988377094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LYTSAL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 t="s">
        <v>104</v>
      </c>
      <c r="B48" s="211" t="n">
        <v>0.00999999977648258</v>
      </c>
      <c r="C48" s="212" t="n">
        <v>0.00999999977648258</v>
      </c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n">
        <f aca="false">IF(AND(OR(A48="",A48="!!!!!!"),B48="",C48=""),"",IF(OR(AND(B48="",C48=""),ISERROR(C48+B48)),"!!!",($B48*$B$7+$C48*$C$7)/100))</f>
        <v>0.00999999977648258</v>
      </c>
      <c r="G48" s="216" t="str">
        <f aca="false">IF(A48="","",IF(ISERROR(VLOOKUP($A48,,9,0)),IF(ISERROR(VLOOKUP($A48,,8,0)),"    -",VLOOKUP($A48,,8,0)),VLOOKUP($A48,,9,0)))</f>
        <v>    -</v>
      </c>
      <c r="H48" s="217" t="str">
        <f aca="false">IF(A48="","x",IF(ISERROR(VLOOKUP($A48,,10,0)),IF(ISERROR(VLOOKUP($A48,,9,0)),"x",VLOOKUP($A48,,9,0)),VLOOKUP($A48,,10,0)))</f>
        <v>x</v>
      </c>
      <c r="I48" s="6" t="n">
        <f aca="false">IF(A48="","",1)</f>
        <v>1</v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>non répertorié ou synonyme. Vérifiez !</v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>MENLON</v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 t="s">
        <v>105</v>
      </c>
      <c r="B49" s="211" t="n">
        <v>1.07642996311188</v>
      </c>
      <c r="C49" s="212" t="n">
        <v>0.00999999977648258</v>
      </c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n">
        <f aca="false">IF(AND(OR(A49="",A49="!!!!!!"),B49="",C49=""),"",IF(OR(AND(B49="",C49=""),ISERROR(C49+B49)),"!!!",($B49*$B$7+$C49*$C$7)/100))</f>
        <v>0.521886382177472</v>
      </c>
      <c r="G49" s="216" t="str">
        <f aca="false">IF(A49="","",IF(ISERROR(VLOOKUP($A49,,9,0)),IF(ISERROR(VLOOKUP($A49,,8,0)),"    -",VLOOKUP($A49,,8,0)),VLOOKUP($A49,,9,0)))</f>
        <v>    -</v>
      </c>
      <c r="H49" s="217" t="str">
        <f aca="false">IF(A49="","x",IF(ISERROR(VLOOKUP($A49,,10,0)),IF(ISERROR(VLOOKUP($A49,,9,0)),"x",VLOOKUP($A49,,9,0)),VLOOKUP($A49,,10,0)))</f>
        <v>x</v>
      </c>
      <c r="I49" s="6" t="n">
        <f aca="false">IF(A49="","",1)</f>
        <v>1</v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>non répertorié ou synonyme. Vérifiez !</v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>PAASPX</v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 t="s">
        <v>106</v>
      </c>
      <c r="B50" s="211" t="n">
        <v>0.00999999977648258</v>
      </c>
      <c r="C50" s="212" t="n">
        <v>0.00999999977648258</v>
      </c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n">
        <f aca="false">IF(AND(OR(A50="",A50="!!!!!!"),B50="",C50=""),"",IF(OR(AND(B50="",C50=""),ISERROR(C50+B50)),"!!!",($B50*$B$7+$C50*$C$7)/100))</f>
        <v>0.00999999977648258</v>
      </c>
      <c r="G50" s="216" t="str">
        <f aca="false">IF(A50="","",IF(ISERROR(VLOOKUP($A50,,9,0)),IF(ISERROR(VLOOKUP($A50,,8,0)),"    -",VLOOKUP($A50,,8,0)),VLOOKUP($A50,,9,0)))</f>
        <v>    -</v>
      </c>
      <c r="H50" s="217" t="str">
        <f aca="false">IF(A50="","x",IF(ISERROR(VLOOKUP($A50,,10,0)),IF(ISERROR(VLOOKUP($A50,,9,0)),"x",VLOOKUP($A50,,9,0)),VLOOKUP($A50,,10,0)))</f>
        <v>x</v>
      </c>
      <c r="I50" s="6" t="n">
        <f aca="false">IF(A50="","",1)</f>
        <v>1</v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>non répertorié ou synonyme. Vérifiez !</v>
      </c>
      <c r="M50" s="219"/>
      <c r="N50" s="219"/>
      <c r="O50" s="219"/>
      <c r="P50" s="220" t="s">
        <v>101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>PELEND</v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 t="s">
        <v>107</v>
      </c>
      <c r="B51" s="211" t="n">
        <v>0.00999999977648258</v>
      </c>
      <c r="C51" s="212" t="n">
        <v>0.00999999977648258</v>
      </c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n">
        <f aca="false">IF(AND(OR(A51="",A51="!!!!!!"),B51="",C51=""),"",IF(OR(AND(B51="",C51=""),ISERROR(C51+B51)),"!!!",($B51*$B$7+$C51*$C$7)/100))</f>
        <v>0.00999999977648258</v>
      </c>
      <c r="G51" s="216" t="str">
        <f aca="false">IF(A51="","",IF(ISERROR(VLOOKUP($A51,,9,0)),IF(ISERROR(VLOOKUP($A51,,8,0)),"    -",VLOOKUP($A51,,8,0)),VLOOKUP($A51,,9,0)))</f>
        <v>    -</v>
      </c>
      <c r="H51" s="217" t="str">
        <f aca="false">IF(A51="","x",IF(ISERROR(VLOOKUP($A51,,10,0)),IF(ISERROR(VLOOKUP($A51,,9,0)),"x",VLOOKUP($A51,,9,0)),VLOOKUP($A51,,10,0)))</f>
        <v>x</v>
      </c>
      <c r="I51" s="6" t="n">
        <f aca="false">IF(A51="","",1)</f>
        <v>1</v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>non répertorié ou synonyme. Vérifiez !</v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>RANREP</v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 t="s">
        <v>108</v>
      </c>
      <c r="B52" s="211" t="n">
        <v>0.0199999995529652</v>
      </c>
      <c r="C52" s="212" t="n">
        <v>0.00999999977648258</v>
      </c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n">
        <f aca="false">IF(AND(OR(A52="",A52="!!!!!!"),B52="",C52=""),"",IF(OR(AND(B52="",C52=""),ISERROR(C52+B52)),"!!!",($B52*$B$7+$C52*$C$7)/100))</f>
        <v>0.0147999996691942</v>
      </c>
      <c r="G52" s="216" t="str">
        <f aca="false">IF(A52="","",IF(ISERROR(VLOOKUP($A52,,9,0)),IF(ISERROR(VLOOKUP($A52,,8,0)),"    -",VLOOKUP($A52,,8,0)),VLOOKUP($A52,,9,0)))</f>
        <v>    -</v>
      </c>
      <c r="H52" s="217" t="str">
        <f aca="false">IF(A52="","x",IF(ISERROR(VLOOKUP($A52,,10,0)),IF(ISERROR(VLOOKUP($A52,,9,0)),"x",VLOOKUP($A52,,9,0)),VLOOKUP($A52,,10,0)))</f>
        <v>x</v>
      </c>
      <c r="I52" s="6" t="n">
        <f aca="false">IF(A52="","",1)</f>
        <v>1</v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>non répertorié ou synonyme. Vérifiez !</v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>RORSYL</v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5.40780041769147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l'Allier</v>
      </c>
      <c r="B84" s="175" t="str">
        <f aca="false">C3</f>
        <v>ALLIER À BLASSAC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30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5.40780041769147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110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111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112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113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114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115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116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