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02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'04030020'!$A$1:$O$82</definedName>
    <definedName function="false" hidden="false" localSheetId="0" name="Excel_BuiltIn__FilterDatabase" vbProcedure="false">'04030020'!$A$23:$J$84</definedName>
    <definedName function="false" hidden="false" localSheetId="0" name="NOM" vbProcedure="false">'04030020'!$H$1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<sst xmlns="http://schemas.openxmlformats.org/spreadsheetml/2006/main" count="99" uniqueCount="94">
  <si>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</si>
  <si>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</si>
  <si>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</si>
  <si>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</si>
  <si>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</si>
  <si>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la Couze Chambon</t>
  </si>
  <si>
    <t xml:space="preserve">COUZE CHAMBON à CHAMBON-SUR-LAC</t>
  </si>
  <si>
    <t xml:space="preserve">04030020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</si>
  <si>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</si>
  <si>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</si>
  <si>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</si>
  <si>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</si>
  <si>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</si>
  <si>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</si>
  <si>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</si>
  <si>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</si>
  <si>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</si>
  <si>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</si>
  <si>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autre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</si>
  <si>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</si>
  <si>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</si>
  <si>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</si>
  <si>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</si>
  <si>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</si>
  <si>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</si>
  <si>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</si>
  <si>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</si>
  <si>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</si>
  <si>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</si>
  <si>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</si>
  <si>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</si>
  <si>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</si>
  <si>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</si>
  <si>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</si>
  <si>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</si>
  <si>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</si>
  <si>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</si>
  <si>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</si>
  <si>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</si>
  <si>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</si>
  <si>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</si>
  <si>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</si>
  <si>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</si>
  <si>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</si>
  <si>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</si>
  <si>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</si>
  <si>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</si>
  <si>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</si>
  <si>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</si>
  <si>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</si>
  <si>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</si>
  <si>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</si>
  <si>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</si>
  <si>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</si>
  <si>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</si>
  <si>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</si>
  <si>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</si>
  <si>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</si>
  <si>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(12,4795000023209 %)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</si>
  <si>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</si>
  <si>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</si>
  <si>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</si>
  <si>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</si>
  <si>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</si>
  <si>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</si>
  <si>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</si>
  <si>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</si>
  <si>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</si>
  <si>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</si>
  <si>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</si>
  <si>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</si>
  <si>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</si>
  <si>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</si>
  <si>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</si>
  <si>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</si>
  <si>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</si>
  <si>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</si>
  <si>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</si>
  <si>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FONANT</t>
  </si>
  <si>
    <t xml:space="preserve">AMBFLU</t>
  </si>
  <si>
    <t xml:space="preserve">RHYRIP</t>
  </si>
  <si>
    <t xml:space="preserve">AUDSPX</t>
  </si>
  <si>
    <t xml:space="preserve">PHOSPX</t>
  </si>
  <si>
    <t xml:space="preserve">LEASPX</t>
  </si>
  <si>
    <t xml:space="preserve">CHROPP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</si>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</sst>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13.4074074074074</v>
      </c>
      <c r="M5" s="52"/>
      <c r="N5" s="53" t="s">
        <v>16</v>
      </c>
      <c r="O5" s="54" t="n">
        <v>12.952380952381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95</v>
      </c>
      <c r="C7" s="66" t="n">
        <v>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10</v>
      </c>
      <c r="C9" s="86" t="n">
        <v>50</v>
      </c>
      <c r="D9" s="87"/>
      <c r="E9" s="87"/>
      <c r="F9" s="88" t="n">
        <f aca="false">($B9*$B$7+$C9*$C$7)/100</f>
        <v>12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10.2300000023097</v>
      </c>
      <c r="C20" s="165" t="n">
        <f aca="false">SUM(C23:C82)</f>
        <v>55.2200000025332</v>
      </c>
      <c r="D20" s="166"/>
      <c r="E20" s="167" t="s">
        <v>52</v>
      </c>
      <c r="F20" s="168" t="n">
        <f aca="false">($B20*$B$7+$C20*$C$7)/100</f>
        <v>12.4795000023209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9.7185000021942</v>
      </c>
      <c r="C21" s="178" t="n">
        <f aca="false">C20*C7/100</f>
        <v>2.76100000012666</v>
      </c>
      <c r="D21" s="110" t="str">
        <f aca="false">IF(F21=0,"",IF((ABS(F21-F19))&gt;(0.2*F21),CONCATENATE(" rec. par taxa (",F21," %) supérieur à 20 % !"),""))</f>
        <v> rec. par taxa (12,4795000023209 %)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12.4795000023209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5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0.259499999787658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FONANT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0.000499999988824129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4</v>
      </c>
      <c r="C25" s="222" t="n">
        <v>15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4.55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RHYRIP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2.25</v>
      </c>
      <c r="C26" s="222" t="n">
        <v>0.0750000029802322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2.14125000014901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AUDSPX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0.0199999995529652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0.0189999995753169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PHOSPX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0.200000002980232</v>
      </c>
      <c r="C28" s="222" t="n">
        <v>35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1.94000000283122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27"/>
      <c r="Y28" s="215" t="str">
        <f aca="false">IF(A28="new.cod","NEWCOD",IF(AND((Z28=""),ISTEXT(A28)),A28,IF(Z28="","",INDEX(,Z28))))</f>
        <v>BRARIV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3.75</v>
      </c>
      <c r="C29" s="222" t="n">
        <v>0.125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3.56875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LEASPX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84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0.000499999988824129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CHROPP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Couze Chambon</v>
      </c>
      <c r="B84" s="256" t="str">
        <f aca="false">C3</f>
        <v>COUZE CHAMBON à CHAMBON-SUR-LAC</v>
      </c>
      <c r="C84" s="257" t="n">
        <f aca="false">A4</f>
        <v>41807</v>
      </c>
      <c r="D84" s="258" t="str">
        <f aca="false">IF(ISERROR(SUM($T$23:$T$82)/SUM($U$23:$U$82)),"",SUM($T$23:$T$82)/SUM($U$23:$U$82))</f>
        <v/>
      </c>
      <c r="E84" s="259" t="n">
        <f aca="false">N13</f>
        <v>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12.4795000023209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93</v>
      </c>
      <c r="R93" s="9"/>
      <c r="S93" s="215" t="str">
        <f aca="false">INDEX($A$23:$A$82,$S$92)</f>
        <v>FONANT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