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2800" sheetId="1" state="visible" r:id="rId3"/>
  </sheets>
  <definedNames>
    <definedName function="false" hidden="false" localSheetId="0" name="_xlnm.Print_Area" vbProcedure="false">'04032800'!$A$1:$O$82</definedName>
    <definedName function="false" hidden="false" localSheetId="0" name="Cf." vbProcedure="false"/>
    <definedName function="false" hidden="false" localSheetId="0" name="NOM" vbProcedure="false">'04032800'!$H$1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<sst xmlns="http://schemas.openxmlformats.org/spreadsheetml/2006/main" count="96" uniqueCount="93">
  <si>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</si>
  <si>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</si>
  <si>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</si>
  <si>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</si>
  <si>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</si>
  <si>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ruisseau l'artière</t>
  </si>
  <si>
    <t xml:space="preserve">ARTIERES à LES MARTRES-D'ARTIERE</t>
  </si>
  <si>
    <t xml:space="preserve">04032800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</si>
  <si>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</si>
  <si>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</si>
  <si>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</si>
  <si>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</si>
  <si>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</si>
  <si>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</si>
  <si>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</si>
  <si>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</si>
  <si>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</si>
  <si>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</si>
  <si>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</si>
  <si>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</si>
  <si>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</si>
  <si>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</si>
  <si>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</si>
  <si>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</si>
  <si>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</si>
  <si>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</si>
  <si>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</si>
  <si>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</si>
  <si>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</si>
  <si>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</si>
  <si>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</si>
  <si>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</si>
  <si>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</si>
  <si>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</si>
  <si>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</si>
  <si>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</si>
  <si>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</si>
  <si>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</si>
  <si>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</si>
  <si>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</si>
  <si>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</si>
  <si>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</si>
  <si>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</si>
  <si>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</si>
  <si>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</si>
  <si>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</si>
  <si>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</si>
  <si>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</si>
  <si>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</si>
  <si>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</si>
  <si>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</si>
  <si>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</si>
  <si>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</si>
  <si>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</si>
  <si>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</si>
  <si>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</si>
  <si>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</si>
  <si>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</si>
  <si>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(31,8895003597252 %)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</si>
  <si>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</si>
  <si>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</si>
  <si>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</si>
  <si>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</si>
  <si>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</si>
  <si>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</si>
  <si>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</si>
  <si>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</si>
  <si>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</si>
  <si>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</si>
  <si>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</si>
  <si>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</si>
  <si>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</si>
  <si>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</si>
  <si>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</si>
  <si>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</si>
  <si>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</si>
  <si>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</si>
  <si>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</si>
  <si>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EGEDEN</t>
  </si>
  <si>
    <t xml:space="preserve">GLEHED</t>
  </si>
  <si>
    <t xml:space="preserve">ULOSPX</t>
  </si>
  <si>
    <t xml:space="preserve">VAUSPX</t>
  </si>
  <si>
    <t xml:space="preserve">OEDSPX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</si>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</sst>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6.11764705882353</v>
      </c>
      <c r="M5" s="52"/>
      <c r="N5" s="53"/>
      <c r="O5" s="54" t="n">
        <v>6.22222222222222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40</v>
      </c>
      <c r="C9" s="85" t="n">
        <v>25</v>
      </c>
      <c r="D9" s="86"/>
      <c r="E9" s="86"/>
      <c r="F9" s="87" t="n">
        <f aca="false">($B9*$B$7+$C9*$C$7)/100</f>
        <v>31.75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6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40.0288889501244</v>
      </c>
      <c r="C20" s="164" t="n">
        <f aca="false">SUM(C23:C82)</f>
        <v>25.2300006039441</v>
      </c>
      <c r="D20" s="165"/>
      <c r="E20" s="166" t="s">
        <v>52</v>
      </c>
      <c r="F20" s="167" t="n">
        <f aca="false">($B20*$B$7+$C20*$C$7)/100</f>
        <v>31.8895003597252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18.013000027556</v>
      </c>
      <c r="C21" s="177" t="n">
        <f aca="false">C20*C7/100</f>
        <v>13.8765003321692</v>
      </c>
      <c r="D21" s="109" t="str">
        <f aca="false">IF(F21=0,"",IF((ABS(F21-F19))&gt;(0.2*F21),CONCATENATE(" rec. par taxa (",F21," %) supérieur à 20 % !"),""))</f>
        <v> rec. par taxa (31,8895003597252 %)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31.8895003597252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0.00549999987706542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EGEDEN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0.00549999987706542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GLEHED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0.333333343267441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0.18783333869651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ULOSPX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5.59999990463257</v>
      </c>
      <c r="C26" s="222" t="n">
        <v>3.20000004768372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4.2799999833107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3</v>
      </c>
      <c r="W26" s="217"/>
      <c r="Y26" s="215" t="str">
        <f aca="false">IF(A26="new.cod","NEWCOD",IF(AND((Z26=""),ISTEXT(A26)),A26,IF(Z26="","",INDEX(,Z26))))</f>
        <v>VAUSPX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15.9104795455933</v>
      </c>
      <c r="C27" s="222" t="n">
        <v>9.88214302062988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12.5948944568634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8</v>
      </c>
      <c r="W27" s="217"/>
      <c r="Y27" s="215" t="str">
        <f aca="false">IF(A27="new.cod","NEWCOD",IF(AND((Z27=""),ISTEXT(A27)),A27,IF(Z27="","",INDEX(,Z27))))</f>
        <v>OEDSPX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18.5084095001221</v>
      </c>
      <c r="C28" s="222" t="n">
        <v>11.7945241928101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14.8157725811005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4</v>
      </c>
      <c r="W28" s="217"/>
      <c r="Y28" s="215" t="str">
        <f aca="false">IF(A28="new.cod","NEWCOD",IF(AND((Z28=""),ISTEXT(A28)),A28,IF(Z28="","",INDEX(,Z28))))</f>
        <v>CLASPX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/>
      <c r="B29" s="221"/>
      <c r="C29" s="222"/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</v>
      </c>
      <c r="G29" s="226" t="str">
        <f aca="false">IF(A29="","",IF(ISERROR(VLOOKUP($A29,,13,0)),IF(ISERROR(VLOOKUP($A29,,12,0)),"    -",VLOOKUP($A29,,12,0)),VLOOKUP($A29,,13,0)))</f>
        <v/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</v>
      </c>
      <c r="G30" s="226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</v>
      </c>
      <c r="G31" s="226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</v>
      </c>
      <c r="G32" s="226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84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ruisseau l'artière</v>
      </c>
      <c r="B84" s="253" t="str">
        <f aca="false">C3</f>
        <v>ARTIERES à LES MARTRES-D'ARTIERE</v>
      </c>
      <c r="C84" s="254" t="n">
        <f aca="false">A4</f>
        <v>41106</v>
      </c>
      <c r="D84" s="255" t="str">
        <f aca="false">IF(ISERROR(SUM($T$23:$T$82)/SUM($U$23:$U$82)),"",SUM($T$23:$T$82)/SUM($U$23:$U$82))</f>
        <v/>
      </c>
      <c r="E84" s="256" t="n">
        <f aca="false">N13</f>
        <v>6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31.8895003597252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85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EGEDEN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