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015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'04040150'!$A$1:$O$82</definedName>
    <definedName function="false" hidden="false" localSheetId="0" name="Excel_BuiltIn__FilterDatabase" vbProcedure="false">'04040150'!$A$23:$J$84</definedName>
    <definedName function="false" hidden="false" localSheetId="0" name="NOM" vbProcedure="false">'04040150'!$H$1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<sst xmlns="http://schemas.openxmlformats.org/spreadsheetml/2006/main" count="111" uniqueCount="106">
  <si>
    <t xml:space="preserve">Relevés floristiques aquatiques - IBMR</t>
  </si>
  <si>
    <t xml:space="preserve">Formulaire modèle GIS Macrophytes v 3.3 - novembre 2013  </t>
  </si>
  <si>
    <t xml:space="preserve">AQUABIO</t>
  </si>
  <si>
    <t xml:space="preserve">Laetitia BLANCHARD, Rémy MARCEL</t>
  </si>
  <si>
    <t xml:space="preserve">conforme AFNOR T90-395 oct. 2003</t>
  </si>
  <si>
    <t xml:space="preserve">le Sichon</t>
  </si>
  <si>
    <t xml:space="preserve">SICHON à FERRIERES-SUR-SICHON</t>
  </si>
  <si>
    <t xml:space="preserve">04040150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</si>
  <si>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</si>
  <si>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</si>
  <si>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</si>
  <si>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</si>
  <si>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</si>
  <si>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</si>
  <si>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</si>
  <si>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</si>
  <si>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</si>
  <si>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</si>
  <si>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</si>
  <si>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</si>
  <si>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</si>
  <si>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</si>
  <si>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</si>
  <si>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</si>
  <si>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</si>
  <si>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</si>
  <si>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</si>
  <si>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</si>
  <si>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</si>
  <si>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</si>
  <si>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</si>
  <si>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</si>
  <si>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</si>
  <si>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</si>
  <si>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</si>
  <si>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</si>
  <si>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</si>
  <si>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</si>
  <si>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</si>
  <si>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</si>
  <si>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</si>
  <si>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</si>
  <si>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</si>
  <si>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</si>
  <si>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</si>
  <si>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</si>
  <si>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</si>
  <si>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</si>
  <si>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</si>
  <si>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</si>
  <si>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</si>
  <si>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</si>
  <si>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</si>
  <si>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</si>
  <si>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</si>
  <si>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</si>
  <si>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</si>
  <si>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</si>
  <si>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</si>
  <si>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(5,72500000633299 %)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</si>
  <si>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</si>
  <si>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</si>
  <si>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</si>
  <si>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</si>
  <si>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</si>
  <si>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</si>
  <si>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</si>
  <si>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</si>
  <si>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</si>
  <si>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</si>
  <si>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</si>
  <si>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</si>
  <si>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</si>
  <si>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</si>
  <si>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</si>
  <si>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</si>
  <si>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</si>
  <si>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</si>
  <si>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</si>
  <si>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NOSSPX</t>
  </si>
  <si>
    <t xml:space="preserve">AGRSTO</t>
  </si>
  <si>
    <t xml:space="preserve">ULOSPX</t>
  </si>
  <si>
    <t xml:space="preserve">FISCRA</t>
  </si>
  <si>
    <t xml:space="preserve">MENAQU</t>
  </si>
  <si>
    <t xml:space="preserve">Cf.</t>
  </si>
  <si>
    <t xml:space="preserve">TETSPX</t>
  </si>
  <si>
    <t xml:space="preserve">PHOSPX</t>
  </si>
  <si>
    <t xml:space="preserve">GLYFLU</t>
  </si>
  <si>
    <t xml:space="preserve">BRARIV</t>
  </si>
  <si>
    <t xml:space="preserve">CHIPOL</t>
  </si>
  <si>
    <t xml:space="preserve">HILSPX</t>
  </si>
  <si>
    <t xml:space="preserve">DERWEB</t>
  </si>
  <si>
    <t xml:space="preserve">FONSQU</t>
  </si>
  <si>
    <t xml:space="preserve">DESCES</t>
  </si>
  <si>
    <t xml:space="preserve">GLEHED</t>
  </si>
  <si>
    <t xml:space="preserve">HERSPX</t>
  </si>
  <si>
    <t xml:space="preserve">RANREP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</si>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</sst>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41821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13.7666666666667</v>
      </c>
      <c r="M5" s="52"/>
      <c r="N5" s="53" t="s">
        <v>16</v>
      </c>
      <c r="O5" s="54" t="n">
        <v>13.962962962963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65</v>
      </c>
      <c r="C7" s="66" t="n">
        <v>35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8</v>
      </c>
      <c r="C9" s="86" t="n">
        <v>1</v>
      </c>
      <c r="D9" s="87"/>
      <c r="E9" s="87"/>
      <c r="F9" s="88" t="n">
        <f aca="false">($B9*$B$7+$C9*$C$7)/100</f>
        <v>5.55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18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8.21000001206994</v>
      </c>
      <c r="C20" s="165" t="n">
        <f aca="false">SUM(C23:C82)</f>
        <v>1.10999999567866</v>
      </c>
      <c r="D20" s="166"/>
      <c r="E20" s="167" t="s">
        <v>53</v>
      </c>
      <c r="F20" s="168" t="n">
        <f aca="false">($B20*$B$7+$C20*$C$7)/100</f>
        <v>5.72500000633299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5.33650000784546</v>
      </c>
      <c r="C21" s="178" t="n">
        <f aca="false">C20*C7/100</f>
        <v>0.388499998487532</v>
      </c>
      <c r="D21" s="110" t="str">
        <f aca="false">IF(F21=0,"",IF((ABS(F21-F19))&gt;(0.2*F21),CONCATENATE(" rec. par taxa (",F21," %) supérieur à 20 % !"),""))</f>
        <v> rec. par taxa (5,72500000633299 %)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5.72500000633299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0.00999999977648258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NOSSPX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0.00649999985471368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AGRSTO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0.0034999999217689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ULOSPX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FISCRA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0.0034999999217689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 t="s">
        <v>84</v>
      </c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17"/>
      <c r="Y27" s="215" t="str">
        <f aca="false">IF(A27="new.cod","NEWCOD",IF(AND((Z27=""),ISTEXT(A27)),A27,IF(Z27="","",INDEX(,Z27))))</f>
        <v>MENAQU</v>
      </c>
      <c r="Z27" s="9" t="str">
        <f aca="false">IF(ISERROR(MATCH(A27,,0)),IF(ISERROR(MATCH(A27,,0)),"",(MATCH(A27,,0))),(MATCH(A27,,0)))</f>
        <v/>
      </c>
      <c r="AA27" s="218" t="s">
        <v>84</v>
      </c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16</v>
      </c>
      <c r="B28" s="221" t="n">
        <v>7</v>
      </c>
      <c r="C28" s="222" t="n">
        <v>0.400000005960465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4.69000000208616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RHYRIP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0.0034999999217689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Y29" s="215" t="str">
        <f aca="false">IF(A29="new.cod","NEWCOD",IF(AND((Z29=""),ISTEXT(A29)),A29,IF(Z29="","",INDEX(,Z29))))</f>
        <v>TETSPX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0.100000001490116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0.0685000008903444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PHOSPX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0.00999999977648258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27"/>
      <c r="Y31" s="215" t="str">
        <f aca="false">IF(A31="new.cod","NEWCOD",IF(AND((Z31=""),ISTEXT(A31)),A31,IF(Z31="","",INDEX(,Z31))))</f>
        <v>GLYFLU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0.109999999403954</v>
      </c>
      <c r="C32" s="222" t="n">
        <v>0.509999990463257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0.24999999627471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BRARIV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0.800000011920929</v>
      </c>
      <c r="C33" s="222" t="n">
        <v>0.100000001490116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0.555000008270144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CHIPOL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0.00999999977648258</v>
      </c>
      <c r="C34" s="222" t="n">
        <v>0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0.00649999985471368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HILSPX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91</v>
      </c>
      <c r="B35" s="221" t="n">
        <v>0.00999999977648258</v>
      </c>
      <c r="C35" s="222" t="n">
        <v>0.00999999977648258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0.00999999977648258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DERWEB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92</v>
      </c>
      <c r="B36" s="221" t="n">
        <v>0.00999999977648258</v>
      </c>
      <c r="C36" s="222" t="n">
        <v>0.00999999977648258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0.00999999977648258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X36" s="217"/>
      <c r="Y36" s="215" t="str">
        <f aca="false">IF(A36="new.cod","NEWCOD",IF(AND((Z36=""),ISTEXT(A36)),A36,IF(Z36="","",INDEX(,Z36))))</f>
        <v>FONSQU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93</v>
      </c>
      <c r="B37" s="221" t="n">
        <v>0.00999999977648258</v>
      </c>
      <c r="C37" s="222" t="n">
        <v>0.00999999977648258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0.00999999977648258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DESCES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94</v>
      </c>
      <c r="B38" s="221" t="n">
        <v>0.00999999977648258</v>
      </c>
      <c r="C38" s="222" t="n">
        <v>0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0.00649999985471368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GLEHED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95</v>
      </c>
      <c r="B39" s="221" t="n">
        <v>0.100000001490116</v>
      </c>
      <c r="C39" s="222" t="n">
        <v>0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0.0650000009685755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HERSPX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96</v>
      </c>
      <c r="B40" s="221" t="n">
        <v>0.00999999977648258</v>
      </c>
      <c r="C40" s="222" t="n">
        <v>0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0.00649999985471368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RANREP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97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le Sichon</v>
      </c>
      <c r="B84" s="256" t="str">
        <f aca="false">C3</f>
        <v>SICHON à FERRIERES-SUR-SICHON</v>
      </c>
      <c r="C84" s="257" t="n">
        <f aca="false">A4</f>
        <v>41821</v>
      </c>
      <c r="D84" s="258" t="str">
        <f aca="false">IF(ISERROR(SUM($T$23:$T$82)/SUM($U$23:$U$82)),"",SUM($T$23:$T$82)/SUM($U$23:$U$82))</f>
        <v/>
      </c>
      <c r="E84" s="259" t="n">
        <f aca="false">N13</f>
        <v>18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5.72500000633299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98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99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100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101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102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103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104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105</v>
      </c>
      <c r="R93" s="9"/>
      <c r="S93" s="215" t="str">
        <f aca="false">INDEX($A$23:$A$82,$S$92)</f>
        <v>NOSSPX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2024-04-16T07:12:44Z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