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0355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'04040355'!$A$1:$O$82</definedName>
    <definedName function="false" hidden="false" localSheetId="0" name="Excel_BuiltIn__FilterDatabase" vbProcedure="false">'04040355'!$A$23:$J$84</definedName>
    <definedName function="false" hidden="false" localSheetId="0" name="NOM" vbProcedure="false">'04040355'!$H$1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<sst xmlns="http://schemas.openxmlformats.org/spreadsheetml/2006/main" count="104" uniqueCount="100">
  <si>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</si>
  <si>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</si>
  <si>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</si>
  <si>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Anthony ANTOINE, Jérôme SIMON</t>
  </si>
  <si>
    <t xml:space="preserve">conforme AFNOR T90-395 oct. 2003</t>
  </si>
  <si>
    <t xml:space="preserve">le Jolan</t>
  </si>
  <si>
    <t xml:space="preserve">JOLAN à CUSSET</t>
  </si>
  <si>
    <t xml:space="preserve">04040355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</si>
  <si>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</si>
  <si>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</si>
  <si>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</si>
  <si>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</si>
  <si>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</si>
  <si>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</si>
  <si>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</si>
  <si>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</si>
  <si>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PHOSPX</t>
  </si>
  <si>
    <t xml:space="preserve">Faciès dominant</t>
  </si>
  <si>
    <t xml:space="preserve">radier</t>
  </si>
  <si>
    <t xml:space="preserve">pl. courant</t>
  </si>
  <si>
    <t xml:space="preserve">niv. trophique:</t>
  </si>
  <si>
    <t xml:space="preserve">faible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</si>
  <si>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</si>
  <si>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</si>
  <si>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</si>
  <si>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</si>
  <si>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</si>
  <si>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</si>
  <si>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</si>
  <si>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</si>
  <si>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</si>
  <si>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</si>
  <si>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</si>
  <si>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</si>
  <si>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</si>
  <si>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</si>
  <si>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</si>
  <si>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</si>
  <si>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</si>
  <si>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</si>
  <si>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</si>
  <si>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</si>
  <si>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</si>
  <si>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</si>
  <si>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</si>
  <si>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</si>
  <si>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</si>
  <si>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</si>
  <si>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</si>
  <si>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</si>
  <si>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</si>
  <si>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</si>
  <si>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</si>
  <si>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</si>
  <si>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</si>
  <si>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</si>
  <si>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</si>
  <si>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</si>
  <si>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</si>
  <si>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(2,97257164381444 %)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</si>
  <si>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</si>
  <si>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</si>
  <si>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</si>
  <si>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</si>
  <si>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</si>
  <si>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</si>
  <si>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</si>
  <si>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</si>
  <si>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</si>
  <si>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</si>
  <si>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</si>
  <si>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</si>
  <si>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</si>
  <si>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</si>
  <si>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</si>
  <si>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</si>
  <si>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</si>
  <si>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</si>
  <si>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</si>
  <si>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AUDSPX</t>
  </si>
  <si>
    <t xml:space="preserve">CLASPX</t>
  </si>
  <si>
    <t xml:space="preserve">DIASPX</t>
  </si>
  <si>
    <t xml:space="preserve">CHIPOL</t>
  </si>
  <si>
    <t xml:space="preserve">BRARIV</t>
  </si>
  <si>
    <t xml:space="preserve">FISCRA</t>
  </si>
  <si>
    <t xml:space="preserve">SPASPX</t>
  </si>
  <si>
    <t xml:space="preserve">AMBRIP</t>
  </si>
  <si>
    <t xml:space="preserve">AMBFLU</t>
  </si>
  <si>
    <t xml:space="preserve">RHYRIP</t>
  </si>
  <si>
    <t xml:space="preserve">FONANT</t>
  </si>
  <si>
    <t xml:space="preserve">LEASPX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</si>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</sst>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1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1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1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41451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12.1290322580645</v>
      </c>
      <c r="M5" s="52"/>
      <c r="N5" s="53" t="s">
        <v>16</v>
      </c>
      <c r="O5" s="54" t="n">
        <v>11.92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30</v>
      </c>
      <c r="C7" s="66" t="n">
        <v>70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4</v>
      </c>
      <c r="C9" s="86" t="n">
        <v>2</v>
      </c>
      <c r="D9" s="87"/>
      <c r="E9" s="87"/>
      <c r="F9" s="88" t="n">
        <f aca="false">($B9*$B$7+$C9*$C$7)/100</f>
        <v>2.6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13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5.97857143543661</v>
      </c>
      <c r="C20" s="165" t="n">
        <f aca="false">SUM(C23:C82)</f>
        <v>1.68428601883352</v>
      </c>
      <c r="D20" s="166"/>
      <c r="E20" s="167" t="s">
        <v>53</v>
      </c>
      <c r="F20" s="168" t="n">
        <f aca="false">($B20*$B$7+$C20*$C$7)/100</f>
        <v>2.97257164381444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1.79357143063098</v>
      </c>
      <c r="C21" s="178" t="n">
        <f aca="false">C20*C7/100</f>
        <v>1.17900021318346</v>
      </c>
      <c r="D21" s="110" t="str">
        <f aca="false">IF(F21=0,"",IF((ABS(F21-F19))&gt;(0.2*F21),CONCATENATE(" rec. par taxa (",F21," %) supérieur à 20 % !"),""))</f>
        <v> rec. par taxa (2,97257164381444 %)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2.97257164381444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0.00999999977648258</v>
      </c>
      <c r="C23" s="204" t="n">
        <v>0.00999999977648258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0.00999999977648258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AUDSPX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0.00999999977648258</v>
      </c>
      <c r="C24" s="222" t="n">
        <v>0.00999999977648258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0.00999999977648258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CLASPX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0.00999999977648258</v>
      </c>
      <c r="C25" s="222" t="n">
        <v>0.00999999977648258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0.00999999977648258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DIASPX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0.00999999977648258</v>
      </c>
      <c r="C26" s="222" t="n">
        <v>0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0.00299999993294477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CHIPOL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0.00999999977648258</v>
      </c>
      <c r="C27" s="222" t="n">
        <v>0.00999999977648258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0.00999999977648258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BRARIV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84</v>
      </c>
      <c r="B28" s="221" t="n">
        <v>0.00999999977648258</v>
      </c>
      <c r="C28" s="222" t="n">
        <v>0.00999999977648258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0.00999999977648258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FISCRA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85</v>
      </c>
      <c r="B29" s="221" t="n">
        <v>0.00999999977648258</v>
      </c>
      <c r="C29" s="222" t="n">
        <v>0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0.00299999993294477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SPASPX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86</v>
      </c>
      <c r="B30" s="221" t="n">
        <v>0.0685714036226273</v>
      </c>
      <c r="C30" s="222" t="n">
        <v>0.00999999977648258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0.027571420930326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AMBRIP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87</v>
      </c>
      <c r="B31" s="221" t="n">
        <v>0.533333003520966</v>
      </c>
      <c r="C31" s="222" t="n">
        <v>0.00999999977648258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0.166999900899827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AMBFLU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88</v>
      </c>
      <c r="B32" s="221" t="n">
        <v>0.566667020320892</v>
      </c>
      <c r="C32" s="222" t="n">
        <v>0.128571003675461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0.25999980866909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RHYRIP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89</v>
      </c>
      <c r="B33" s="221" t="n">
        <v>1</v>
      </c>
      <c r="C33" s="222" t="n">
        <v>0.196428999304771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0.43750029951334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FONANT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90</v>
      </c>
      <c r="B34" s="221" t="n">
        <v>1.06666994094849</v>
      </c>
      <c r="C34" s="222" t="n">
        <v>0.324999988079071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0.547500973939896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LEASPX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16</v>
      </c>
      <c r="B35" s="221" t="n">
        <v>2.67333006858826</v>
      </c>
      <c r="C35" s="222" t="n">
        <v>0.964286029338837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1.47699924111366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PHOSPX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/>
      <c r="B36" s="221"/>
      <c r="C36" s="222"/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</v>
      </c>
      <c r="G36" s="208" t="str">
        <f aca="false">IF(A36="","",IF(ISERROR(VLOOKUP($A36,,13,0)),IF(ISERROR(VLOOKUP($A36,,12,0)),"    -",VLOOKUP($A36,,12,0)),VLOOKUP($A36,,13,0)))</f>
        <v/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/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/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</v>
      </c>
      <c r="G37" s="208" t="str">
        <f aca="false">IF(A37="","",IF(ISERROR(VLOOKUP($A37,,13,0)),IF(ISERROR(VLOOKUP($A37,,12,0)),"    -",VLOOKUP($A37,,12,0)),VLOOKUP($A37,,13,0)))</f>
        <v/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</v>
      </c>
      <c r="G38" s="208" t="str">
        <f aca="false">IF(A38="","",IF(ISERROR(VLOOKUP($A38,,13,0)),IF(ISERROR(VLOOKUP($A38,,12,0)),"    -",VLOOKUP($A38,,12,0)),VLOOKUP($A38,,13,0)))</f>
        <v/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8" t="str">
        <f aca="false">IF(A39="","",IF(ISERROR(VLOOKUP($A39,,13,0)),IF(ISERROR(VLOOKUP($A39,,12,0)),"    -",VLOOKUP($A39,,12,0)),VLOOKUP($A39,,13,0)))</f>
        <v/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91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le Jolan</v>
      </c>
      <c r="B84" s="256" t="str">
        <f aca="false">C3</f>
        <v>JOLAN à CUSSET</v>
      </c>
      <c r="C84" s="257" t="n">
        <f aca="false">A4</f>
        <v>41451</v>
      </c>
      <c r="D84" s="258" t="str">
        <f aca="false">IF(ISERROR(SUM($T$23:$T$82)/SUM($U$23:$U$82)),"",SUM($T$23:$T$82)/SUM($U$23:$U$82))</f>
        <v/>
      </c>
      <c r="E84" s="259" t="n">
        <f aca="false">N13</f>
        <v>13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2.97257164381444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92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93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94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95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96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97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98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99</v>
      </c>
      <c r="R93" s="9"/>
      <c r="S93" s="215" t="str">
        <f aca="false">INDEX($A$23:$A$82,$S$92)</f>
        <v>AUDSPX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2024-04-09T21:38:10Z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