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8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'04040800'!$A$1:$O$82</definedName>
    <definedName function="false" hidden="false" localSheetId="0" name="Excel_BuiltIn__FilterDatabase" vbProcedure="false">'04040800'!$A$23:$J$84</definedName>
    <definedName function="false" hidden="false" localSheetId="0" name="NOM" vbProcedure="false">'04040800'!$H$1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<sst xmlns="http://schemas.openxmlformats.org/spreadsheetml/2006/main" count="121" uniqueCount="110">
  <si>
    <t xml:space="preserve">Relevés floristiques aquatiques - IBMR</t>
  </si>
  <si>
    <t xml:space="preserve">Formulaire modèle GIS Macrophytes v 3.3 - novembre 2013  </t>
  </si>
  <si>
    <t xml:space="preserve">AQUABIO</t>
  </si>
  <si>
    <t xml:space="preserve">Benjamin POUJARDIEU, Pierre PETITCOLIN, Rémy MARCEL</t>
  </si>
  <si>
    <t xml:space="preserve">conforme AFNOR T90-395 oct. 2003</t>
  </si>
  <si>
    <t xml:space="preserve">l'Allier</t>
  </si>
  <si>
    <t xml:space="preserve">ALLIER à SAINT-GERMAIN-DES-FOSSES</t>
  </si>
  <si>
    <t xml:space="preserve">04040800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</si>
  <si>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</si>
  <si>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</si>
  <si>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</si>
  <si>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</si>
  <si>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</si>
  <si>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</si>
  <si>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</si>
  <si>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</si>
  <si>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</si>
  <si>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</si>
  <si>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</si>
  <si>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</si>
  <si>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</si>
  <si>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</si>
  <si>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</si>
  <si>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</si>
  <si>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</si>
  <si>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</si>
  <si>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</si>
  <si>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</si>
  <si>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</si>
  <si>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</si>
  <si>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</si>
  <si>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</si>
  <si>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</si>
  <si>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</si>
  <si>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</si>
  <si>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</si>
  <si>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</si>
  <si>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</si>
  <si>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</si>
  <si>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</si>
  <si>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</si>
  <si>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</si>
  <si>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</si>
  <si>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</si>
  <si>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</si>
  <si>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</si>
  <si>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</si>
  <si>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</si>
  <si>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</si>
  <si>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</si>
  <si>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</si>
  <si>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</si>
  <si>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</si>
  <si>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</si>
  <si>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</si>
  <si>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</si>
  <si>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</si>
  <si>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</si>
  <si>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</si>
  <si>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(3,37629479989409 %)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</si>
  <si>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</si>
  <si>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</si>
  <si>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</si>
  <si>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</si>
  <si>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</si>
  <si>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</si>
  <si>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</si>
  <si>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</si>
  <si>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</si>
  <si>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</si>
  <si>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</si>
  <si>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</si>
  <si>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</si>
  <si>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</si>
  <si>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</si>
  <si>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</si>
  <si>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</si>
  <si>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</si>
  <si>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</si>
  <si>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POTNOD</t>
  </si>
  <si>
    <t xml:space="preserve">CLASPX</t>
  </si>
  <si>
    <t xml:space="preserve">OEDSPX</t>
  </si>
  <si>
    <t xml:space="preserve">SPRPOL</t>
  </si>
  <si>
    <t xml:space="preserve">MYRSPI</t>
  </si>
  <si>
    <t xml:space="preserve">POLAMP</t>
  </si>
  <si>
    <t xml:space="preserve">RORAMP</t>
  </si>
  <si>
    <t xml:space="preserve">AGRSTO</t>
  </si>
  <si>
    <t xml:space="preserve">Cf.</t>
  </si>
  <si>
    <t xml:space="preserve">LEMMIN</t>
  </si>
  <si>
    <t xml:space="preserve">MELSPX</t>
  </si>
  <si>
    <t xml:space="preserve">RANFLU</t>
  </si>
  <si>
    <t xml:space="preserve">STISPX</t>
  </si>
  <si>
    <t xml:space="preserve">HOMSPX</t>
  </si>
  <si>
    <t xml:space="preserve">LEEORY</t>
  </si>
  <si>
    <t xml:space="preserve">LEMMIU</t>
  </si>
  <si>
    <t xml:space="preserve">LUDGRA</t>
  </si>
  <si>
    <t xml:space="preserve">LYTSAL</t>
  </si>
  <si>
    <t xml:space="preserve">NEWCOD</t>
  </si>
  <si>
    <t xml:space="preserve">Bidens frondosa</t>
  </si>
  <si>
    <t xml:space="preserve">Echinochloa crus-galli</t>
  </si>
  <si>
    <t xml:space="preserve">Persicaria decipiens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</si>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</sst>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41870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8.20833333333333</v>
      </c>
      <c r="M5" s="52"/>
      <c r="N5" s="53" t="s">
        <v>16</v>
      </c>
      <c r="O5" s="54" t="n">
        <v>8.04545454545455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60</v>
      </c>
      <c r="C7" s="66" t="n">
        <v>40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0.00999999977648258</v>
      </c>
      <c r="C9" s="86" t="n">
        <v>2</v>
      </c>
      <c r="D9" s="87"/>
      <c r="E9" s="87"/>
      <c r="F9" s="88" t="n">
        <f aca="false">($B9*$B$7+$C9*$C$7)/100</f>
        <v>0.80599999986589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21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</v>
      </c>
      <c r="C20" s="165" t="n">
        <f aca="false">SUM(C23:C82)</f>
        <v>8.44073699973524</v>
      </c>
      <c r="D20" s="166"/>
      <c r="E20" s="167" t="s">
        <v>53</v>
      </c>
      <c r="F20" s="168" t="n">
        <f aca="false">($B20*$B$7+$C20*$C$7)/100</f>
        <v>3.37629479989409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</v>
      </c>
      <c r="C21" s="178" t="n">
        <f aca="false">C20*C7/100</f>
        <v>3.37629479989409</v>
      </c>
      <c r="D21" s="110" t="str">
        <f aca="false">IF(F21=0,"",IF((ABS(F21-F19))&gt;(0.2*F21),CONCATENATE(" rec. par taxa (",F21," %) supérieur à 20 % !"),""))</f>
        <v> rec. par taxa (3,37629479989409 %)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3.37629479989409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0.00399999991059303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POTNOD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0.00399999991059303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CLASPX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0.00399999991059303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OEDSPX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0.00399999991059303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SPRPOL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0.259487003087997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0.103794801235199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MYRSPI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0.00399999991059303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27"/>
      <c r="Y28" s="215" t="str">
        <f aca="false">IF(A28="new.cod","NEWCOD",IF(AND((Z28=""),ISTEXT(A28)),A28,IF(Z28="","",INDEX(,Z28))))</f>
        <v>POLAMP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0.00399999991059303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RORAMP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0.00399999991059303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 t="s">
        <v>87</v>
      </c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AGRSTO</v>
      </c>
      <c r="Z30" s="9" t="str">
        <f aca="false">IF(ISERROR(MATCH(A30,,0)),IF(ISERROR(MATCH(A30,,0)),"",(MATCH(A30,,0))),(MATCH(A30,,0)))</f>
        <v/>
      </c>
      <c r="AA30" s="218" t="s">
        <v>87</v>
      </c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0.00399999991059303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X31" s="217"/>
      <c r="Y31" s="215" t="str">
        <f aca="false">IF(A31="new.cod","NEWCOD",IF(AND((Z31=""),ISTEXT(A31)),A31,IF(Z31="","",INDEX(,Z31))))</f>
        <v>LEMMIN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0.00399999991059303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MELSPX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16</v>
      </c>
      <c r="B33" s="221" t="n">
        <v>0</v>
      </c>
      <c r="C33" s="222" t="n">
        <v>2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PHAARU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0.00399999991059303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 t="s">
        <v>87</v>
      </c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RANFLU</v>
      </c>
      <c r="Z34" s="9" t="str">
        <f aca="false">IF(ISERROR(MATCH(A34,,0)),IF(ISERROR(MATCH(A34,,0)),"",(MATCH(A34,,0))),(MATCH(A34,,0)))</f>
        <v/>
      </c>
      <c r="AA34" s="218" t="s">
        <v>87</v>
      </c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0.00399999991059303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STISPX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</v>
      </c>
      <c r="C36" s="222" t="n">
        <v>0.0112500004470348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0.00450000017881393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HOMSPX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0.00399999991059303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LEEORY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0.00399999991059303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LEMMIU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0</v>
      </c>
      <c r="C39" s="222" t="n">
        <v>6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2.4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LUDGRA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96</v>
      </c>
      <c r="B40" s="221" t="n">
        <v>0</v>
      </c>
      <c r="C40" s="222" t="n">
        <v>0.00999999977648258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0.00399999991059303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LYTSAL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97</v>
      </c>
      <c r="B41" s="221" t="n">
        <v>0</v>
      </c>
      <c r="C41" s="222" t="n">
        <v>0.00999999977648258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0.00399999991059303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Bidens frondosa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>No</v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NEWCOD</v>
      </c>
      <c r="Z41" s="9" t="str">
        <f aca="false">IF(ISERROR(MATCH(A41,,0)),IF(ISERROR(MATCH(A41,,0)),"",(MATCH(A41,,0))),(MATCH(A41,,0)))</f>
        <v/>
      </c>
      <c r="AA41" s="218"/>
      <c r="AB41" s="219" t="s">
        <v>98</v>
      </c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97</v>
      </c>
      <c r="B42" s="221" t="n">
        <v>0</v>
      </c>
      <c r="C42" s="222" t="n">
        <v>0.00999999977648258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0.00399999991059303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Echinochloa crus-galli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>No</v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NEWCOD</v>
      </c>
      <c r="Z42" s="9" t="str">
        <f aca="false">IF(ISERROR(MATCH(A42,,0)),IF(ISERROR(MATCH(A42,,0)),"",(MATCH(A42,,0))),(MATCH(A42,,0)))</f>
        <v/>
      </c>
      <c r="AA42" s="218"/>
      <c r="AB42" s="219" t="s">
        <v>99</v>
      </c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97</v>
      </c>
      <c r="B43" s="221" t="n">
        <v>0</v>
      </c>
      <c r="C43" s="222" t="n">
        <v>0.00999999977648258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0.00399999991059303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Persicaria decipiens</v>
      </c>
      <c r="L43" s="225"/>
      <c r="M43" s="225"/>
      <c r="N43" s="225"/>
      <c r="O43" s="213" t="s">
        <v>87</v>
      </c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>No</v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NEWCOD</v>
      </c>
      <c r="Z43" s="9" t="str">
        <f aca="false">IF(ISERROR(MATCH(A43,,0)),IF(ISERROR(MATCH(A43,,0)),"",(MATCH(A43,,0))),(MATCH(A43,,0)))</f>
        <v/>
      </c>
      <c r="AA43" s="218" t="s">
        <v>87</v>
      </c>
      <c r="AB43" s="219" t="s">
        <v>100</v>
      </c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l'Allier</v>
      </c>
      <c r="B84" s="256" t="str">
        <f aca="false">C3</f>
        <v>ALLIER à SAINT-GERMAIN-DES-FOSSES</v>
      </c>
      <c r="C84" s="257" t="n">
        <f aca="false">A4</f>
        <v>41870</v>
      </c>
      <c r="D84" s="258" t="str">
        <f aca="false">IF(ISERROR(SUM($T$23:$T$82)/SUM($U$23:$U$82)),"",SUM($T$23:$T$82)/SUM($U$23:$U$82))</f>
        <v/>
      </c>
      <c r="E84" s="259" t="n">
        <f aca="false">N13</f>
        <v>21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3.37629479989409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103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104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105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106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107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108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109</v>
      </c>
      <c r="R93" s="9"/>
      <c r="S93" s="215" t="str">
        <f aca="false">INDEX($A$23:$A$82,$S$92)</f>
        <v>POTNOD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