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'04041700'!$A$1:$O$82</definedName>
    <definedName function="false" hidden="false" localSheetId="0" name="Excel_BuiltIn__FilterDatabase" vbProcedure="false">'04041700'!$A$23:$J$84</definedName>
    <definedName function="false" hidden="false" localSheetId="0" name="NOM" vbProcedure="false">'04041700'!$H$1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<sst xmlns="http://schemas.openxmlformats.org/spreadsheetml/2006/main" count="132" uniqueCount="125">
  <si>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</si>
  <si>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</si>
  <si>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</si>
  <si>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</si>
  <si>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</si>
  <si>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la Sioule</t>
  </si>
  <si>
    <t xml:space="preserve">SIOULE à MONTFERMY</t>
  </si>
  <si>
    <t xml:space="preserve">04041700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</si>
  <si>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</si>
  <si>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</si>
  <si>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</si>
  <si>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</si>
  <si>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</si>
  <si>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</si>
  <si>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</si>
  <si>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</si>
  <si>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</si>
  <si>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</si>
  <si>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</si>
  <si>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</si>
  <si>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</si>
  <si>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</si>
  <si>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</si>
  <si>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</si>
  <si>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</si>
  <si>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</si>
  <si>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</si>
  <si>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</si>
  <si>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</si>
  <si>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</si>
  <si>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</si>
  <si>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</si>
  <si>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</si>
  <si>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</si>
  <si>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</si>
  <si>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</si>
  <si>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</si>
  <si>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</si>
  <si>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</si>
  <si>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</si>
  <si>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</si>
  <si>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</si>
  <si>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</si>
  <si>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</si>
  <si>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</si>
  <si>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</si>
  <si>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</si>
  <si>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</si>
  <si>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</si>
  <si>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</si>
  <si>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</si>
  <si>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</si>
  <si>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</si>
  <si>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</si>
  <si>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</si>
  <si>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</si>
  <si>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</si>
  <si>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</si>
  <si>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</si>
  <si>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(40,5611622877419 %)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</si>
  <si>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</si>
  <si>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</si>
  <si>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</si>
  <si>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</si>
  <si>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</si>
  <si>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</si>
  <si>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</si>
  <si>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</si>
  <si>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</si>
  <si>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</si>
  <si>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</si>
  <si>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</si>
  <si>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</si>
  <si>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</si>
  <si>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</si>
  <si>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</si>
  <si>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</si>
  <si>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</si>
  <si>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</si>
  <si>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VAEOFF</t>
  </si>
  <si>
    <t xml:space="preserve">CLASPX</t>
  </si>
  <si>
    <t xml:space="preserve">STISPX</t>
  </si>
  <si>
    <t xml:space="preserve">JUNEFF</t>
  </si>
  <si>
    <t xml:space="preserve">NASOFF</t>
  </si>
  <si>
    <t xml:space="preserve">Newcod</t>
  </si>
  <si>
    <t xml:space="preserve">Scabiosa sp.</t>
  </si>
  <si>
    <t xml:space="preserve">HILSPX</t>
  </si>
  <si>
    <t xml:space="preserve">LYNSPX</t>
  </si>
  <si>
    <t xml:space="preserve">OEDSPX</t>
  </si>
  <si>
    <t xml:space="preserve">Hypericum tetrapterum</t>
  </si>
  <si>
    <t xml:space="preserve">EQUARV</t>
  </si>
  <si>
    <t xml:space="preserve">GALMOL</t>
  </si>
  <si>
    <t xml:space="preserve">FONANT</t>
  </si>
  <si>
    <t xml:space="preserve">CALHAM</t>
  </si>
  <si>
    <t xml:space="preserve">RANREP</t>
  </si>
  <si>
    <t xml:space="preserve">CHROPP</t>
  </si>
  <si>
    <t xml:space="preserve">AMBRIP</t>
  </si>
  <si>
    <t xml:space="preserve">STAPAL</t>
  </si>
  <si>
    <t xml:space="preserve">EPITET</t>
  </si>
  <si>
    <t xml:space="preserve">Cf.</t>
  </si>
  <si>
    <t xml:space="preserve">Holcus sp.</t>
  </si>
  <si>
    <t xml:space="preserve">CALBRU</t>
  </si>
  <si>
    <t xml:space="preserve">MACPOL</t>
  </si>
  <si>
    <t xml:space="preserve">FONSQU</t>
  </si>
  <si>
    <t xml:space="preserve">DERWEB</t>
  </si>
  <si>
    <t xml:space="preserve">SCISYL</t>
  </si>
  <si>
    <t xml:space="preserve">EURPRA</t>
  </si>
  <si>
    <t xml:space="preserve">POAPRA</t>
  </si>
  <si>
    <t xml:space="preserve">BRARIV</t>
  </si>
  <si>
    <t xml:space="preserve">POATRI</t>
  </si>
  <si>
    <t xml:space="preserve">GLYFLU</t>
  </si>
  <si>
    <t xml:space="preserve">RHYRIP</t>
  </si>
  <si>
    <t xml:space="preserve">PHAARU</t>
  </si>
  <si>
    <t xml:space="preserve">CHIPOL</t>
  </si>
  <si>
    <t xml:space="preserve">MELSPX</t>
  </si>
  <si>
    <t xml:space="preserve">RANPEE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</si>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</sst>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12.4603174603175</v>
      </c>
      <c r="M5" s="52"/>
      <c r="N5" s="53" t="s">
        <v>16</v>
      </c>
      <c r="O5" s="54" t="n">
        <v>12.3818181818182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60</v>
      </c>
      <c r="C7" s="66" t="n">
        <v>40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40</v>
      </c>
      <c r="C9" s="86" t="n">
        <v>30</v>
      </c>
      <c r="D9" s="87"/>
      <c r="E9" s="87"/>
      <c r="F9" s="88" t="n">
        <f aca="false">($B9*$B$7+$C9*$C$7)/100</f>
        <v>36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36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45.4600102417171</v>
      </c>
      <c r="C20" s="165" t="n">
        <f aca="false">SUM(C23:C82)</f>
        <v>33.2128903567791</v>
      </c>
      <c r="D20" s="166"/>
      <c r="E20" s="167" t="s">
        <v>53</v>
      </c>
      <c r="F20" s="168" t="n">
        <f aca="false">($B20*$B$7+$C20*$C$7)/100</f>
        <v>40.5611622877419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27.2760061450303</v>
      </c>
      <c r="C21" s="178" t="n">
        <f aca="false">C20*C7/100</f>
        <v>13.2851561427116</v>
      </c>
      <c r="D21" s="110" t="str">
        <f aca="false">IF(F21=0,"",IF((ABS(F21-F19))&gt;(0.2*F21),CONCATENATE(" rec. par taxa (",F21," %) supérieur à 20 % !"),""))</f>
        <v> rec. par taxa (40,5611622877419 %)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40.5611622877419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0.400000005960465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0.160000002384186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VAEOFF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0.00399999991059303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CLASPX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0.00399999991059303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STISPX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0.00399999991059303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JUNEFF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0.00399999991059303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NASOFF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0.200000002980232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0.0800000011920929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>No</v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Newcod</v>
      </c>
      <c r="Z28" s="9" t="str">
        <f aca="false">IF(ISERROR(MATCH(A28,,0)),IF(ISERROR(MATCH(A28,,0)),"",(MATCH(A28,,0))),(MATCH(A28,,0)))</f>
        <v/>
      </c>
      <c r="AA28" s="218"/>
      <c r="AB28" s="220" t="s">
        <v>85</v>
      </c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</v>
      </c>
      <c r="C29" s="222" t="n">
        <v>0.400000005960465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0.160000002384186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HILSPX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0.00399999991059303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LYNSPX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0.00399999991059303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OEDSPX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84</v>
      </c>
      <c r="B32" s="221" t="n">
        <v>0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0.00399999991059303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>No</v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Newcod</v>
      </c>
      <c r="Z32" s="9" t="str">
        <f aca="false">IF(ISERROR(MATCH(A32,,0)),IF(ISERROR(MATCH(A32,,0)),"",(MATCH(A32,,0))),(MATCH(A32,,0)))</f>
        <v/>
      </c>
      <c r="AA32" s="218"/>
      <c r="AB32" s="220" t="s">
        <v>89</v>
      </c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0.00599999986588955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EQUARV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GALMOL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FONANT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0.00999999977648258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CALHAM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0.00999999977648258</v>
      </c>
      <c r="C37" s="222" t="n">
        <v>0.100000001490116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0.046000000461936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RANREP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0.00999999977648258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0.00999999977648258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CHROPP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0.00999999977648258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0.00999999977648258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AMBRIP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0.00999999977648258</v>
      </c>
      <c r="C40" s="222" t="n">
        <v>0.00999999977648258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0.00999999977648258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STAPAL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98</v>
      </c>
      <c r="B41" s="221" t="n">
        <v>0.00999999977648258</v>
      </c>
      <c r="C41" s="222" t="n">
        <v>0.00999999977648258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0.00999999977648258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 t="s">
        <v>99</v>
      </c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EPITET</v>
      </c>
      <c r="Z41" s="9" t="str">
        <f aca="false">IF(ISERROR(MATCH(A41,,0)),IF(ISERROR(MATCH(A41,,0)),"",(MATCH(A41,,0))),(MATCH(A41,,0)))</f>
        <v/>
      </c>
      <c r="AA41" s="218" t="s">
        <v>99</v>
      </c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84</v>
      </c>
      <c r="B42" s="221" t="n">
        <v>0.00999999977648258</v>
      </c>
      <c r="C42" s="222" t="n">
        <v>0.00999999977648258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0.00999999977648258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>No</v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Newcod</v>
      </c>
      <c r="Z42" s="9" t="str">
        <f aca="false">IF(ISERROR(MATCH(A42,,0)),IF(ISERROR(MATCH(A42,,0)),"",(MATCH(A42,,0))),(MATCH(A42,,0)))</f>
        <v/>
      </c>
      <c r="AA42" s="218"/>
      <c r="AB42" s="220" t="s">
        <v>100</v>
      </c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101</v>
      </c>
      <c r="B43" s="221" t="n">
        <v>0.00999999977648258</v>
      </c>
      <c r="C43" s="222" t="n">
        <v>0.00999999977648258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0.00999999977648258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CALBRU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102</v>
      </c>
      <c r="B44" s="221" t="n">
        <v>0.00999999977648258</v>
      </c>
      <c r="C44" s="222" t="n">
        <v>0.00999999977648258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0.00999999977648258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MACPOL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103</v>
      </c>
      <c r="B45" s="221" t="n">
        <v>0.00999999977648258</v>
      </c>
      <c r="C45" s="222" t="n">
        <v>0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0.00599999986588955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FONSQU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 t="s">
        <v>104</v>
      </c>
      <c r="B46" s="221" t="n">
        <v>0.00999999977648258</v>
      </c>
      <c r="C46" s="222" t="n">
        <v>0</v>
      </c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0.00599999986588955</v>
      </c>
      <c r="G46" s="208" t="str">
        <f aca="false">IF(A46="","",IF(ISERROR(VLOOKUP($A46,,13,0)),IF(ISERROR(VLOOKUP($A46,,12,0)),"    -",VLOOKUP($A46,,12,0)),VLOOKUP($A46,,13,0)))</f>
        <v>    -</v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>DERWEB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n">
        <f aca="false">IF(A46="","",1)</f>
        <v>1</v>
      </c>
    </row>
    <row r="47" customFormat="false" ht="12.75" hidden="false" customHeight="false" outlineLevel="0" collapsed="false">
      <c r="A47" s="220" t="s">
        <v>105</v>
      </c>
      <c r="B47" s="221" t="n">
        <v>0.200000002980232</v>
      </c>
      <c r="C47" s="222" t="n">
        <v>0.200000002980232</v>
      </c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0.200000002980232</v>
      </c>
      <c r="G47" s="208" t="str">
        <f aca="false">IF(A47="","",IF(ISERROR(VLOOKUP($A47,,13,0)),IF(ISERROR(VLOOKUP($A47,,12,0)),"    -",VLOOKUP($A47,,12,0)),VLOOKUP($A47,,13,0)))</f>
        <v>    -</v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>code non répertorié ou synonyme</v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>SCISYL</v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n">
        <f aca="false">IF(A47="","",1)</f>
        <v>1</v>
      </c>
    </row>
    <row r="48" customFormat="false" ht="12.75" hidden="false" customHeight="false" outlineLevel="0" collapsed="false">
      <c r="A48" s="220" t="s">
        <v>106</v>
      </c>
      <c r="B48" s="221" t="n">
        <v>0.209999993443489</v>
      </c>
      <c r="C48" s="222" t="n">
        <v>0.00999999977648258</v>
      </c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0.129999995976686</v>
      </c>
      <c r="G48" s="208" t="str">
        <f aca="false">IF(A48="","",IF(ISERROR(VLOOKUP($A48,,13,0)),IF(ISERROR(VLOOKUP($A48,,12,0)),"    -",VLOOKUP($A48,,12,0)),VLOOKUP($A48,,13,0)))</f>
        <v>    -</v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>code non répertorié ou synonyme</v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>EURPRA</v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n">
        <f aca="false">IF(A48="","",1)</f>
        <v>1</v>
      </c>
    </row>
    <row r="49" customFormat="false" ht="12.75" hidden="false" customHeight="false" outlineLevel="0" collapsed="false">
      <c r="A49" s="220" t="s">
        <v>107</v>
      </c>
      <c r="B49" s="221" t="n">
        <v>0.300000011920929</v>
      </c>
      <c r="C49" s="222" t="n">
        <v>0.200000002980232</v>
      </c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0.26000000834465</v>
      </c>
      <c r="G49" s="208" t="str">
        <f aca="false">IF(A49="","",IF(ISERROR(VLOOKUP($A49,,13,0)),IF(ISERROR(VLOOKUP($A49,,12,0)),"    -",VLOOKUP($A49,,12,0)),VLOOKUP($A49,,13,0)))</f>
        <v>    -</v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>code non répertorié ou synonyme</v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>POAPRA</v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n">
        <f aca="false">IF(A49="","",1)</f>
        <v>1</v>
      </c>
    </row>
    <row r="50" customFormat="false" ht="12.75" hidden="false" customHeight="false" outlineLevel="0" collapsed="false">
      <c r="A50" s="220" t="s">
        <v>108</v>
      </c>
      <c r="B50" s="221" t="n">
        <v>0.400000005960465</v>
      </c>
      <c r="C50" s="222" t="n">
        <v>0.00999999977648258</v>
      </c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0.244000003486872</v>
      </c>
      <c r="G50" s="208" t="str">
        <f aca="false">IF(A50="","",IF(ISERROR(VLOOKUP($A50,,13,0)),IF(ISERROR(VLOOKUP($A50,,12,0)),"    -",VLOOKUP($A50,,12,0)),VLOOKUP($A50,,13,0)))</f>
        <v>    -</v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>code non répertorié ou synonyme</v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>BRARIV</v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n">
        <f aca="false">IF(A50="","",1)</f>
        <v>1</v>
      </c>
    </row>
    <row r="51" customFormat="false" ht="12.75" hidden="false" customHeight="false" outlineLevel="0" collapsed="false">
      <c r="A51" s="220" t="s">
        <v>109</v>
      </c>
      <c r="B51" s="221" t="n">
        <v>0.5</v>
      </c>
      <c r="C51" s="222" t="n">
        <v>0.00999999977648258</v>
      </c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0.303999999910593</v>
      </c>
      <c r="G51" s="208" t="str">
        <f aca="false">IF(A51="","",IF(ISERROR(VLOOKUP($A51,,13,0)),IF(ISERROR(VLOOKUP($A51,,12,0)),"    -",VLOOKUP($A51,,12,0)),VLOOKUP($A51,,13,0)))</f>
        <v>    -</v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>code non répertorié ou synonyme</v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>POATRI</v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n">
        <f aca="false">IF(A51="","",1)</f>
        <v>1</v>
      </c>
    </row>
    <row r="52" customFormat="false" ht="12.75" hidden="false" customHeight="false" outlineLevel="0" collapsed="false">
      <c r="A52" s="220" t="s">
        <v>110</v>
      </c>
      <c r="B52" s="221" t="n">
        <v>0.699999988079071</v>
      </c>
      <c r="C52" s="222" t="n">
        <v>2</v>
      </c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1.21999999284744</v>
      </c>
      <c r="G52" s="208" t="str">
        <f aca="false">IF(A52="","",IF(ISERROR(VLOOKUP($A52,,13,0)),IF(ISERROR(VLOOKUP($A52,,12,0)),"    -",VLOOKUP($A52,,12,0)),VLOOKUP($A52,,13,0)))</f>
        <v>    -</v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>code non répertorié ou synonyme</v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>GLYFLU</v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n">
        <f aca="false">IF(A52="","",1)</f>
        <v>1</v>
      </c>
    </row>
    <row r="53" customFormat="false" ht="12.75" hidden="false" customHeight="false" outlineLevel="0" collapsed="false">
      <c r="A53" s="220" t="s">
        <v>111</v>
      </c>
      <c r="B53" s="221" t="n">
        <v>1.5</v>
      </c>
      <c r="C53" s="222" t="n">
        <v>0.5</v>
      </c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1.1</v>
      </c>
      <c r="G53" s="208" t="str">
        <f aca="false">IF(A53="","",IF(ISERROR(VLOOKUP($A53,,13,0)),IF(ISERROR(VLOOKUP($A53,,12,0)),"    -",VLOOKUP($A53,,12,0)),VLOOKUP($A53,,13,0)))</f>
        <v>    -</v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>code non répertorié ou synonyme</v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>RHYRIP</v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n">
        <f aca="false">IF(A53="","",1)</f>
        <v>1</v>
      </c>
    </row>
    <row r="54" customFormat="false" ht="12.75" hidden="false" customHeight="false" outlineLevel="0" collapsed="false">
      <c r="A54" s="220" t="s">
        <v>112</v>
      </c>
      <c r="B54" s="221" t="n">
        <v>1.5</v>
      </c>
      <c r="C54" s="222" t="n">
        <v>3</v>
      </c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2.1</v>
      </c>
      <c r="G54" s="208" t="str">
        <f aca="false">IF(A54="","",IF(ISERROR(VLOOKUP($A54,,13,0)),IF(ISERROR(VLOOKUP($A54,,12,0)),"    -",VLOOKUP($A54,,12,0)),VLOOKUP($A54,,13,0)))</f>
        <v>    -</v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>code non répertorié ou synonyme</v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>PHAARU</v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n">
        <f aca="false">IF(A54="","",1)</f>
        <v>1</v>
      </c>
    </row>
    <row r="55" customFormat="false" ht="12.75" hidden="false" customHeight="false" outlineLevel="0" collapsed="false">
      <c r="A55" s="220" t="s">
        <v>113</v>
      </c>
      <c r="B55" s="221" t="n">
        <v>5.01000022888184</v>
      </c>
      <c r="C55" s="222" t="n">
        <v>4</v>
      </c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4.6060001373291</v>
      </c>
      <c r="G55" s="208" t="str">
        <f aca="false">IF(A55="","",IF(ISERROR(VLOOKUP($A55,,13,0)),IF(ISERROR(VLOOKUP($A55,,12,0)),"    -",VLOOKUP($A55,,12,0)),VLOOKUP($A55,,13,0)))</f>
        <v>    -</v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>code non répertorié ou synonyme</v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>CHIPOL</v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n">
        <f aca="false">IF(A55="","",1)</f>
        <v>1</v>
      </c>
    </row>
    <row r="56" customFormat="false" ht="12.75" hidden="false" customHeight="false" outlineLevel="0" collapsed="false">
      <c r="A56" s="220" t="s">
        <v>114</v>
      </c>
      <c r="B56" s="221" t="n">
        <v>6.28570985794067</v>
      </c>
      <c r="C56" s="222" t="n">
        <v>4.58429002761841</v>
      </c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5.60514192581177</v>
      </c>
      <c r="G56" s="208" t="str">
        <f aca="false">IF(A56="","",IF(ISERROR(VLOOKUP($A56,,13,0)),IF(ISERROR(VLOOKUP($A56,,12,0)),"    -",VLOOKUP($A56,,12,0)),VLOOKUP($A56,,13,0)))</f>
        <v>    -</v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>code non répertorié ou synonyme</v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>MELSPX</v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n">
        <f aca="false">IF(A56="","",1)</f>
        <v>1</v>
      </c>
    </row>
    <row r="57" customFormat="false" ht="12.75" hidden="false" customHeight="false" outlineLevel="0" collapsed="false">
      <c r="A57" s="220" t="s">
        <v>115</v>
      </c>
      <c r="B57" s="221" t="n">
        <v>13</v>
      </c>
      <c r="C57" s="222" t="n">
        <v>6</v>
      </c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10.2</v>
      </c>
      <c r="G57" s="208" t="str">
        <f aca="false">IF(A57="","",IF(ISERROR(VLOOKUP($A57,,13,0)),IF(ISERROR(VLOOKUP($A57,,12,0)),"    -",VLOOKUP($A57,,12,0)),VLOOKUP($A57,,13,0)))</f>
        <v>    -</v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>code non répertorié ou synonyme</v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>RANPEE</v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n">
        <f aca="false">IF(A57="","",1)</f>
        <v>1</v>
      </c>
    </row>
    <row r="58" customFormat="false" ht="12.75" hidden="false" customHeight="false" outlineLevel="0" collapsed="false">
      <c r="A58" s="220" t="s">
        <v>16</v>
      </c>
      <c r="B58" s="221" t="n">
        <v>15.7143001556396</v>
      </c>
      <c r="C58" s="222" t="n">
        <v>11.4286003112793</v>
      </c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14.0000202178955</v>
      </c>
      <c r="G58" s="208" t="str">
        <f aca="false">IF(A58="","",IF(ISERROR(VLOOKUP($A58,,13,0)),IF(ISERROR(VLOOKUP($A58,,12,0)),"    -",VLOOKUP($A58,,12,0)),VLOOKUP($A58,,13,0)))</f>
        <v>    -</v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>code non répertorié ou synonyme</v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>PHOSPX</v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n">
        <f aca="false">IF(A58="","",1)</f>
        <v>1</v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116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Sioule</v>
      </c>
      <c r="B84" s="256" t="str">
        <f aca="false">C3</f>
        <v>SIOULE à MONTFERMY</v>
      </c>
      <c r="C84" s="257" t="n">
        <f aca="false">A4</f>
        <v>41457</v>
      </c>
      <c r="D84" s="258" t="str">
        <f aca="false">IF(ISERROR(SUM($T$23:$T$82)/SUM($U$23:$U$82)),"",SUM($T$23:$T$82)/SUM($U$23:$U$82))</f>
        <v/>
      </c>
      <c r="E84" s="259" t="n">
        <f aca="false">N13</f>
        <v>36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40.5611622877419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117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118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119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120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121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122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123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124</v>
      </c>
      <c r="R93" s="9"/>
      <c r="S93" s="215" t="str">
        <f aca="false">INDEX($A$23:$A$82,$S$92)</f>
        <v>VAEOFF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8">
    <cfRule type="expression" priority="28" aboveAverage="0" equalAverage="0" bottom="0" percent="0" rank="0" text="" dxfId="26">
      <formula>ISTEXT($E28)</formula>
    </cfRule>
  </conditionalFormatting>
  <conditionalFormatting sqref="AB32">
    <cfRule type="expression" priority="29" aboveAverage="0" equalAverage="0" bottom="0" percent="0" rank="0" text="" dxfId="27">
      <formula>ISTEXT($E32)</formula>
    </cfRule>
  </conditionalFormatting>
  <conditionalFormatting sqref="AB42">
    <cfRule type="expression" priority="30" aboveAverage="0" equalAverage="0" bottom="0" percent="0" rank="0" text="" dxfId="28">
      <formula>ISTEXT($E42)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