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'04043200'!$A$1:$O$82</definedName>
    <definedName function="false" hidden="false" localSheetId="0" name="Excel_BuiltIn__FilterDatabase" vbProcedure="false">'04043200'!$A$23:$J$84</definedName>
    <definedName function="false" hidden="false" localSheetId="0" name="NOM" vbProcedure="false">'04043200'!$H$1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<sst xmlns="http://schemas.openxmlformats.org/spreadsheetml/2006/main" count="111" uniqueCount="105">
  <si>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</si>
  <si>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</si>
  <si>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</si>
  <si>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Marie PONS, Rémy MARCEL</t>
  </si>
  <si>
    <t xml:space="preserve">conforme AFNOR T90-395 oct. 2003</t>
  </si>
  <si>
    <t xml:space="preserve">l'Allier</t>
  </si>
  <si>
    <t xml:space="preserve">ALLIER à CHATEL-DE-NEUVRE</t>
  </si>
  <si>
    <t xml:space="preserve">04043200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</si>
  <si>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</si>
  <si>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</si>
  <si>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</si>
  <si>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</si>
  <si>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</si>
  <si>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</si>
  <si>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</si>
  <si>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</si>
  <si>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</si>
  <si>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</si>
  <si>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</si>
  <si>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</si>
  <si>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</si>
  <si>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</si>
  <si>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</si>
  <si>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</si>
  <si>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</si>
  <si>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</si>
  <si>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</si>
  <si>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</si>
  <si>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</si>
  <si>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</si>
  <si>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</si>
  <si>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</si>
  <si>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</si>
  <si>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</si>
  <si>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</si>
  <si>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</si>
  <si>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</si>
  <si>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</si>
  <si>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</si>
  <si>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</si>
  <si>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</si>
  <si>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</si>
  <si>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</si>
  <si>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</si>
  <si>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</si>
  <si>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</si>
  <si>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</si>
  <si>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</si>
  <si>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</si>
  <si>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</si>
  <si>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</si>
  <si>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</si>
  <si>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</si>
  <si>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</si>
  <si>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</si>
  <si>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</si>
  <si>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</si>
  <si>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</si>
  <si>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</si>
  <si>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(6,93905171811581 %)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</si>
  <si>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</si>
  <si>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</si>
  <si>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</si>
  <si>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</si>
  <si>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</si>
  <si>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</si>
  <si>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</si>
  <si>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</si>
  <si>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</si>
  <si>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</si>
  <si>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</si>
  <si>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</si>
  <si>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</si>
  <si>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</si>
  <si>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</si>
  <si>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</si>
  <si>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</si>
  <si>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</si>
  <si>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</si>
  <si>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LYSVUL</t>
  </si>
  <si>
    <t xml:space="preserve">EQUARV</t>
  </si>
  <si>
    <t xml:space="preserve">OCTFON</t>
  </si>
  <si>
    <t xml:space="preserve">Newcod</t>
  </si>
  <si>
    <t xml:space="preserve">Potentilla reptans</t>
  </si>
  <si>
    <t xml:space="preserve">FONANT</t>
  </si>
  <si>
    <t xml:space="preserve">RANPES</t>
  </si>
  <si>
    <t xml:space="preserve">Cf.</t>
  </si>
  <si>
    <t xml:space="preserve">PHAARU</t>
  </si>
  <si>
    <t xml:space="preserve">LYTSAL</t>
  </si>
  <si>
    <t xml:space="preserve">SPISPX</t>
  </si>
  <si>
    <t xml:space="preserve">Coconeis sp.</t>
  </si>
  <si>
    <t xml:space="preserve">CLASPX</t>
  </si>
  <si>
    <t xml:space="preserve">SPRPOL</t>
  </si>
  <si>
    <t xml:space="preserve">LEMMIN</t>
  </si>
  <si>
    <t xml:space="preserve">LUDGRA</t>
  </si>
  <si>
    <t xml:space="preserve">LEMMIU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</si>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</sst>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10.0454545454545</v>
      </c>
      <c r="M5" s="52"/>
      <c r="N5" s="53" t="s">
        <v>16</v>
      </c>
      <c r="O5" s="54" t="n">
        <v>8.1875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17</v>
      </c>
      <c r="C7" s="66" t="n">
        <v>83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0.00999999977648258</v>
      </c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7.57143203914166</v>
      </c>
      <c r="C20" s="165" t="n">
        <f aca="false">SUM(C23:C82)</f>
        <v>6.80952803790569</v>
      </c>
      <c r="D20" s="166"/>
      <c r="E20" s="167" t="s">
        <v>53</v>
      </c>
      <c r="F20" s="168" t="n">
        <f aca="false">($B20*$B$7+$C20*$C$7)/100</f>
        <v>6.93905171811581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1.28714344665408</v>
      </c>
      <c r="C21" s="178" t="n">
        <f aca="false">C20*C7/100</f>
        <v>5.65190827146173</v>
      </c>
      <c r="D21" s="110" t="str">
        <f aca="false">IF(F21=0,"",IF((ABS(F21-F19))&gt;(0.2*F21),CONCATENATE(" rec. par taxa (",F21," %) supérieur à 20 % !"),""))</f>
        <v> rec. par taxa (6,93905171811581 %)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6.93905171811581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0.0476190000772476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0.0395237700641155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LYSVUL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0.238095000386238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0.197618850320578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EQUARV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0.0476190000772476</v>
      </c>
      <c r="C25" s="222" t="n">
        <v>0.0476190000772476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0.0476190000772476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OCTFON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0.0476190000772476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0.00809523001313209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0.0476190000772476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0.00809523001313209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0.238095000386238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0.0404761500656605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 t="s">
        <v>86</v>
      </c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RANPES</v>
      </c>
      <c r="Z28" s="9" t="str">
        <f aca="false">IF(ISERROR(MATCH(A28,,0)),IF(ISERROR(MATCH(A28,,0)),"",(MATCH(A28,,0))),(MATCH(A28,,0)))</f>
        <v/>
      </c>
      <c r="AA28" s="218" t="s">
        <v>86</v>
      </c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87</v>
      </c>
      <c r="B29" s="221" t="n">
        <v>0.238095000386238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0.0404761500656605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PHAARU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0.238095000386238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0.0404761500656605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LYTSAL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0.238095000386238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0.0404761500656605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SPISPX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82</v>
      </c>
      <c r="B32" s="221" t="n">
        <v>0.523810029029846</v>
      </c>
      <c r="C32" s="222" t="n">
        <v>0.523810029029846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0.523810029029846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>No</v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Newcod</v>
      </c>
      <c r="Z32" s="9" t="str">
        <f aca="false">IF(ISERROR(MATCH(A32,,0)),IF(ISERROR(MATCH(A32,,0)),"",(MATCH(A32,,0))),(MATCH(A32,,0)))</f>
        <v/>
      </c>
      <c r="AA32" s="218"/>
      <c r="AB32" s="220" t="s">
        <v>90</v>
      </c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91</v>
      </c>
      <c r="B33" s="221" t="n">
        <v>0.523810029029846</v>
      </c>
      <c r="C33" s="222" t="n">
        <v>0.523810029029846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0.523810029029846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CLASPX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92</v>
      </c>
      <c r="B34" s="221" t="n">
        <v>0.603174984455109</v>
      </c>
      <c r="C34" s="222" t="n">
        <v>0.603174984455109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0.603174984455109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SPRPOL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0.603174984455109</v>
      </c>
      <c r="C35" s="222" t="n">
        <v>0.603174984455109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0.603174984455109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LEMMIN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0.761905014514923</v>
      </c>
      <c r="C36" s="222" t="n">
        <v>0.761905014514923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0.761905014514923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LUDGRA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1.50794005393982</v>
      </c>
      <c r="C37" s="222" t="n">
        <v>1.50794005393982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1.50794005393982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LEMMIU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1.95237994194031</v>
      </c>
      <c r="C38" s="222" t="n">
        <v>1.95237994194031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1.95237994194031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CHATEL-DE-NEUVRE</v>
      </c>
      <c r="C84" s="257" t="n">
        <f aca="false">A4</f>
        <v>41817</v>
      </c>
      <c r="D84" s="258" t="str">
        <f aca="false">IF(ISERROR(SUM($T$23:$T$82)/SUM($U$23:$U$82)),"",SUM($T$23:$T$82)/SUM($U$23:$U$82))</f>
        <v/>
      </c>
      <c r="E84" s="259" t="n">
        <f aca="false">N13</f>
        <v>16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6.93905171811581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LYSVUL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conditionalFormatting sqref="AB32">
    <cfRule type="expression" priority="29" aboveAverage="0" equalAverage="0" bottom="0" percent="0" rank="0" text="" dxfId="27">
      <formula>ISTEXT($E32)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