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400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'04044000'!$A$1:$O$82</definedName>
    <definedName function="false" hidden="false" localSheetId="0" name="Excel_BuiltIn__FilterDatabase" vbProcedure="false">'04044000'!$A$23:$J$84</definedName>
    <definedName function="false" hidden="false" localSheetId="0" name="NOM" vbProcedure="false">'04044000'!$H$1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<sst xmlns="http://schemas.openxmlformats.org/spreadsheetml/2006/main" count="112" uniqueCount="107">
  <si>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</si>
  <si>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</si>
  <si>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</si>
  <si>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Laetitia BLANCHARD, Marie PONS, Rémy MARCEL</t>
  </si>
  <si>
    <t xml:space="preserve">conforme AFNOR T90-395 oct. 2003</t>
  </si>
  <si>
    <t xml:space="preserve">l'Allier</t>
  </si>
  <si>
    <t xml:space="preserve">ALLIER à VILLENEUVE-SUR-ALLIER</t>
  </si>
  <si>
    <t xml:space="preserve">04044000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</si>
  <si>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</si>
  <si>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</si>
  <si>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</si>
  <si>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</si>
  <si>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</si>
  <si>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</si>
  <si>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</si>
  <si>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</si>
  <si>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HILSPX</t>
  </si>
  <si>
    <t xml:space="preserve">Faciès dominant</t>
  </si>
  <si>
    <t xml:space="preserve">ch. lotique</t>
  </si>
  <si>
    <t xml:space="preserve">autre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</si>
  <si>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</si>
  <si>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</si>
  <si>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</si>
  <si>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</si>
  <si>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</si>
  <si>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</si>
  <si>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</si>
  <si>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</si>
  <si>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</si>
  <si>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</si>
  <si>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</si>
  <si>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</si>
  <si>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</si>
  <si>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</si>
  <si>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</si>
  <si>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</si>
  <si>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</si>
  <si>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</si>
  <si>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</si>
  <si>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</si>
  <si>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</si>
  <si>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</si>
  <si>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</si>
  <si>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</si>
  <si>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</si>
  <si>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</si>
  <si>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</si>
  <si>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</si>
  <si>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</si>
  <si>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</si>
  <si>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</si>
  <si>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</si>
  <si>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</si>
  <si>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</si>
  <si>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</si>
  <si>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</si>
  <si>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</si>
  <si>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</si>
  <si>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</si>
  <si>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(2,66125032156706 %)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</si>
  <si>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</si>
  <si>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</si>
  <si>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</si>
  <si>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</si>
  <si>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</si>
  <si>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</si>
  <si>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</si>
  <si>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</si>
  <si>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</si>
  <si>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</si>
  <si>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</si>
  <si>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</si>
  <si>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</si>
  <si>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</si>
  <si>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</si>
  <si>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</si>
  <si>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</si>
  <si>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</si>
  <si>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</si>
  <si>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LUDGRA</t>
  </si>
  <si>
    <t xml:space="preserve">RORAMP</t>
  </si>
  <si>
    <t xml:space="preserve">POTNOD</t>
  </si>
  <si>
    <t xml:space="preserve">PHAARU</t>
  </si>
  <si>
    <t xml:space="preserve">BUTUMB</t>
  </si>
  <si>
    <t xml:space="preserve">SPISPX</t>
  </si>
  <si>
    <t xml:space="preserve">OEDSPX</t>
  </si>
  <si>
    <t xml:space="preserve">VAUSPX</t>
  </si>
  <si>
    <t xml:space="preserve">MYRSPI</t>
  </si>
  <si>
    <t xml:space="preserve">SPRPOL</t>
  </si>
  <si>
    <t xml:space="preserve">LEMMIN</t>
  </si>
  <si>
    <t xml:space="preserve">LEMMIU</t>
  </si>
  <si>
    <t xml:space="preserve">RANPES</t>
  </si>
  <si>
    <t xml:space="preserve">Cf.</t>
  </si>
  <si>
    <t xml:space="preserve">CARACU</t>
  </si>
  <si>
    <t xml:space="preserve">Newcod</t>
  </si>
  <si>
    <t xml:space="preserve">Coconeis sp.</t>
  </si>
  <si>
    <t xml:space="preserve">DIASPX</t>
  </si>
  <si>
    <t xml:space="preserve">CLASPX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</si>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</sst>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5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5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5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5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5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5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5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0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0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7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41817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9.17857142857143</v>
      </c>
      <c r="M5" s="52"/>
      <c r="N5" s="53" t="s">
        <v>16</v>
      </c>
      <c r="O5" s="54" t="n">
        <v>8.20833333333333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80</v>
      </c>
      <c r="C7" s="66" t="n">
        <v>20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0.400000005960465</v>
      </c>
      <c r="C9" s="86" t="n">
        <v>10</v>
      </c>
      <c r="D9" s="87"/>
      <c r="E9" s="87"/>
      <c r="F9" s="88" t="n">
        <f aca="false">($B9*$B$7+$C9*$C$7)/100</f>
        <v>2.32000000476837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18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1.14250047504902</v>
      </c>
      <c r="C20" s="165" t="n">
        <f aca="false">SUM(C23:C82)</f>
        <v>8.73624970763922</v>
      </c>
      <c r="D20" s="166"/>
      <c r="E20" s="167" t="s">
        <v>53</v>
      </c>
      <c r="F20" s="168" t="n">
        <f aca="false">($B20*$B$7+$C20*$C$7)/100</f>
        <v>2.66125032156706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0.914000380039215</v>
      </c>
      <c r="C21" s="178" t="n">
        <f aca="false">C20*C7/100</f>
        <v>1.74724994152784</v>
      </c>
      <c r="D21" s="110" t="str">
        <f aca="false">IF(F21=0,"",IF((ABS(F21-F19))&gt;(0.2*F21),CONCATENATE(" rec. par taxa (",F21," %) supérieur à 20 % !"),""))</f>
        <v> rec. par taxa (2,66125032156706 %)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2.66125032156706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1.6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LUDGRA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0.00199999995529652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RORAMP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0.100000001490116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0.0200000002980232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POTNOD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0.00199999995529652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PHAARU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0.00199999995529652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BUTUMB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</v>
      </c>
      <c r="C28" s="222" t="n">
        <v>0.0162499994039536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0.00324999988079071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SPISPX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</v>
      </c>
      <c r="C29" s="222" t="n">
        <v>0.0127272997051477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0.00254545994102955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OEDSPX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</v>
      </c>
      <c r="C30" s="222" t="n">
        <v>0.0500000007450581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0.0100000001490116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VAUSPX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</v>
      </c>
      <c r="C31" s="222" t="n">
        <v>0.100000001490116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0.0200000002980232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MYRSPI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</v>
      </c>
      <c r="C32" s="222" t="n">
        <v>0.00999999977648258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0.00199999995529652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/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SPRPOL</v>
      </c>
      <c r="Z32" s="9" t="str">
        <f aca="false">IF(ISERROR(MATCH(A32,,0)),IF(ISERROR(MATCH(A32,,0)),"",(MATCH(A32,,0))),(MATCH(A32,,0)))</f>
        <v/>
      </c>
      <c r="AA32" s="218"/>
      <c r="AB32" s="219"/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89</v>
      </c>
      <c r="B33" s="221" t="n">
        <v>0</v>
      </c>
      <c r="C33" s="222" t="n">
        <v>0.00999999977648258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0.00199999995529652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LEMMIN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90</v>
      </c>
      <c r="B34" s="221" t="n">
        <v>0</v>
      </c>
      <c r="C34" s="222" t="n">
        <v>0.00999999977648258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0.00199999995529652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LEMMIU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91</v>
      </c>
      <c r="B35" s="221" t="n">
        <v>0</v>
      </c>
      <c r="C35" s="222" t="n">
        <v>0.100000001490116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0.0200000002980232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 t="s">
        <v>92</v>
      </c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/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RANPES</v>
      </c>
      <c r="Z35" s="9" t="str">
        <f aca="false">IF(ISERROR(MATCH(A35,,0)),IF(ISERROR(MATCH(A35,,0)),"",(MATCH(A35,,0))),(MATCH(A35,,0)))</f>
        <v/>
      </c>
      <c r="AA35" s="218" t="s">
        <v>92</v>
      </c>
      <c r="AB35" s="219"/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93</v>
      </c>
      <c r="B36" s="221" t="n">
        <v>0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0.00199999995529652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CARACU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94</v>
      </c>
      <c r="B37" s="221" t="n">
        <v>0.0890624970197678</v>
      </c>
      <c r="C37" s="222" t="n">
        <v>0.0786364004015923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0.0869772776961327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>No</v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Newcod</v>
      </c>
      <c r="Z37" s="9" t="str">
        <f aca="false">IF(ISERROR(MATCH(A37,,0)),IF(ISERROR(MATCH(A37,,0)),"",(MATCH(A37,,0))),(MATCH(A37,,0)))</f>
        <v/>
      </c>
      <c r="AA37" s="218"/>
      <c r="AB37" s="220" t="s">
        <v>95</v>
      </c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16</v>
      </c>
      <c r="B38" s="221" t="n">
        <v>0.129999995231628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0.105999996140599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HILSPX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96</v>
      </c>
      <c r="B39" s="221" t="n">
        <v>0.290625005960464</v>
      </c>
      <c r="C39" s="222" t="n">
        <v>0.00999999977648258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0.234500004723668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DIASPX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97</v>
      </c>
      <c r="B40" s="221" t="n">
        <v>0.632812976837158</v>
      </c>
      <c r="C40" s="222" t="n">
        <v>0.188636004924774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0.543977582454681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CLASPX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/>
      <c r="B41" s="221"/>
      <c r="C41" s="222"/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</v>
      </c>
      <c r="G41" s="208" t="str">
        <f aca="false">IF(A41="","",IF(ISERROR(VLOOKUP($A41,,13,0)),IF(ISERROR(VLOOKUP($A41,,12,0)),"    -",VLOOKUP($A41,,12,0)),VLOOKUP($A41,,13,0)))</f>
        <v/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/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/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str">
        <f aca="false">IF(A41="","",1)</f>
        <v/>
      </c>
    </row>
    <row r="42" customFormat="false" ht="12.75" hidden="false" customHeight="false" outlineLevel="0" collapsed="false">
      <c r="A42" s="220"/>
      <c r="B42" s="221"/>
      <c r="C42" s="222"/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0</v>
      </c>
      <c r="G42" s="208" t="str">
        <f aca="false">IF(A42="","",IF(ISERROR(VLOOKUP($A42,,13,0)),IF(ISERROR(VLOOKUP($A42,,12,0)),"    -",VLOOKUP($A42,,12,0)),VLOOKUP($A42,,13,0)))</f>
        <v/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/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/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str">
        <f aca="false">IF(A42="","",1)</f>
        <v/>
      </c>
    </row>
    <row r="43" customFormat="false" ht="12.75" hidden="false" customHeight="false" outlineLevel="0" collapsed="false">
      <c r="A43" s="220"/>
      <c r="B43" s="221"/>
      <c r="C43" s="222"/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0</v>
      </c>
      <c r="G43" s="208" t="str">
        <f aca="false">IF(A43="","",IF(ISERROR(VLOOKUP($A43,,13,0)),IF(ISERROR(VLOOKUP($A43,,12,0)),"    -",VLOOKUP($A43,,12,0)),VLOOKUP($A43,,13,0)))</f>
        <v/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/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/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str">
        <f aca="false">IF(A43="","",1)</f>
        <v/>
      </c>
    </row>
    <row r="44" customFormat="false" ht="12.75" hidden="false" customHeight="false" outlineLevel="0" collapsed="false">
      <c r="A44" s="220"/>
      <c r="B44" s="221"/>
      <c r="C44" s="222"/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0</v>
      </c>
      <c r="G44" s="208" t="str">
        <f aca="false">IF(A44="","",IF(ISERROR(VLOOKUP($A44,,13,0)),IF(ISERROR(VLOOKUP($A44,,12,0)),"    -",VLOOKUP($A44,,12,0)),VLOOKUP($A44,,13,0)))</f>
        <v/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/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/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str">
        <f aca="false">IF(A44="","",1)</f>
        <v/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98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l'Allier</v>
      </c>
      <c r="B84" s="256" t="str">
        <f aca="false">C3</f>
        <v>ALLIER à VILLENEUVE-SUR-ALLIER</v>
      </c>
      <c r="C84" s="257" t="n">
        <f aca="false">A4</f>
        <v>41817</v>
      </c>
      <c r="D84" s="258" t="str">
        <f aca="false">IF(ISERROR(SUM($T$23:$T$82)/SUM($U$23:$U$82)),"",SUM($T$23:$T$82)/SUM($U$23:$U$82))</f>
        <v/>
      </c>
      <c r="E84" s="259" t="n">
        <f aca="false">N13</f>
        <v>18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2.66125032156706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99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100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101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102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103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104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105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106</v>
      </c>
      <c r="R93" s="9"/>
      <c r="S93" s="215" t="str">
        <f aca="false">INDEX($A$23:$A$82,$S$92)</f>
        <v>LUDGRA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7">
    <cfRule type="expression" priority="28" aboveAverage="0" equalAverage="0" bottom="0" percent="0" rank="0" text="" dxfId="26">
      <formula>ISTEXT($E37)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2024-04-16T07:12:50Z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