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000" sheetId="1" state="visible" r:id="rId3"/>
  </sheets>
  <definedNames>
    <definedName function="false" hidden="false" localSheetId="0" name="_xlnm.Print_Area" vbProcedure="false">'04044000'!$A$1:$Q$82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<sst xmlns="http://schemas.openxmlformats.org/spreadsheetml/2006/main" count="166" uniqueCount="102">
  <si>
    <t xml:space="preserve">Relevés floristiques aquatiques - IBMR</t>
  </si>
  <si>
    <t xml:space="preserve">AQUABIO</t>
  </si>
  <si>
    <t xml:space="preserve">Marie COURSOLLES, Nicolas CONDUCHE, Rémy MARCEL</t>
  </si>
  <si>
    <t xml:space="preserve">l'Allier</t>
  </si>
  <si>
    <t xml:space="preserve">ALLIER À VILLENEUVE-SUR-ALLIER</t>
  </si>
  <si>
    <t xml:space="preserve">04044000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</si>
  <si>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</si>
  <si>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</si>
  <si>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</si>
  <si>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</si>
  <si>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</si>
  <si>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</si>
  <si>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</si>
  <si>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</si>
  <si>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</si>
  <si>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</si>
  <si>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</si>
  <si>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ch. lotique</t>
  </si>
  <si>
    <t xml:space="preserve">autre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</si>
  <si>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</si>
  <si>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</si>
  <si>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</si>
  <si>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</si>
  <si>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</si>
  <si>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</si>
  <si>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</si>
  <si>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</si>
  <si>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</si>
  <si>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</si>
  <si>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</si>
  <si>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</si>
  <si>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</si>
  <si>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</si>
  <si>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</si>
  <si>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</si>
  <si>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</si>
  <si>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</si>
  <si>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</si>
  <si>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</si>
  <si>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</si>
  <si>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</si>
  <si>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</si>
  <si>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</si>
  <si>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</si>
  <si>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</si>
  <si>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</si>
  <si>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</si>
  <si>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</si>
  <si>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</si>
  <si>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</si>
  <si>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</si>
  <si>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</si>
  <si>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</si>
  <si>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</si>
  <si>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</si>
  <si>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</si>
  <si>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</si>
  <si>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</si>
  <si>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</si>
  <si>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</si>
  <si>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</si>
  <si>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</si>
  <si>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</si>
  <si>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</si>
  <si>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</si>
  <si>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</si>
  <si>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</si>
  <si>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</si>
  <si>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</si>
  <si>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</si>
  <si>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</si>
  <si>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</si>
  <si>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</si>
  <si>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</si>
  <si>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</si>
  <si>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</si>
  <si>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</si>
  <si>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RHISPX</t>
  </si>
  <si>
    <t xml:space="preserve"> -</t>
  </si>
  <si>
    <t xml:space="preserve">CLASPX</t>
  </si>
  <si>
    <t xml:space="preserve">AGRSTO</t>
  </si>
  <si>
    <t xml:space="preserve">MELSPX</t>
  </si>
  <si>
    <t xml:space="preserve">PHAARU</t>
  </si>
  <si>
    <t xml:space="preserve">SPISPX</t>
  </si>
  <si>
    <t xml:space="preserve">DIASPX</t>
  </si>
  <si>
    <t xml:space="preserve">STISPX</t>
  </si>
  <si>
    <t xml:space="preserve">FRASPX</t>
  </si>
  <si>
    <t xml:space="preserve">LUDGRA</t>
  </si>
  <si>
    <t xml:space="preserve">cf.</t>
  </si>
  <si>
    <t xml:space="preserve">LYSNUM</t>
  </si>
  <si>
    <t xml:space="preserve">LYSVUL</t>
  </si>
  <si>
    <t xml:space="preserve">LYTSAL</t>
  </si>
  <si>
    <t xml:space="preserve">NEWCOD</t>
  </si>
  <si>
    <t xml:space="preserve">Pleurosira laevis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</si>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</sst>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42587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8.19047619047619</v>
      </c>
      <c r="N5" s="48"/>
      <c r="O5" s="49" t="s">
        <v>15</v>
      </c>
      <c r="P5" s="50" t="n">
        <v>9.06666666666667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51</v>
      </c>
      <c r="C7" s="66" t="n">
        <v>49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</v>
      </c>
      <c r="C9" s="66" t="n">
        <v>33</v>
      </c>
      <c r="D9" s="82"/>
      <c r="E9" s="82"/>
      <c r="F9" s="83" t="n">
        <f aca="false">($B9*$B$7+$C9*$C$7)/100</f>
        <v>16.17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</v>
      </c>
      <c r="C20" s="155" t="n">
        <f aca="false">SUM(C23:C82)</f>
        <v>33.2200072612613</v>
      </c>
      <c r="D20" s="156"/>
      <c r="E20" s="157" t="s">
        <v>52</v>
      </c>
      <c r="F20" s="158" t="n">
        <f aca="false">($B20*$B$7+$C20*$C$7)/100</f>
        <v>16.2778035580181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</v>
      </c>
      <c r="C21" s="166" t="n">
        <f aca="false">C20*C7/100</f>
        <v>16.2778035580181</v>
      </c>
      <c r="D21" s="167" t="s">
        <v>55</v>
      </c>
      <c r="E21" s="168"/>
      <c r="F21" s="169" t="n">
        <f aca="false">B21+C21</f>
        <v>16.2778035580181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0.00489999989047647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RHISPX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3.01713991165161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1.47839855670929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0</v>
      </c>
      <c r="C25" s="212" t="n">
        <v>15.0200004577637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7.3598002243042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0.00489999989047647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15.0262002944946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7.36283814430237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0.00489999989047647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</v>
      </c>
      <c r="C29" s="212" t="n">
        <v>0.0133333001285791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0.00653331706300378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</v>
      </c>
      <c r="C30" s="212" t="n">
        <v>0.0228570997714996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0.0111999788880348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DIASPX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0.0204761996865273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0.0100333378463984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STISPX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0.00489999989047647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FRASPX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0.00489999989047647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LUDGRA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0.00489999989047647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LYSNUM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0.0199999995529652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0.00979999978095293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LYSVUL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0.00489999989047647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LYTSAL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0.00489999989047647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Pleurosira laevis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>NoCod</v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 t="s">
        <v>93</v>
      </c>
      <c r="X37" s="224"/>
      <c r="Y37" s="207" t="str">
        <f aca="false">IF(AND(ISNUMBER(F37),OR(A37="",A37="!!!!!!")),"!!!!!!",IF(A37="new.cod","NEWCOD",IF(AND((Z37=""),ISTEXT(A37),A37&lt;&gt;"!!!!!!"),A37,IF(Z37="","",INDEX(,Z37)))))</f>
        <v>NEWCOD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16.2778035580181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VILLENEUVE-SUR-ALLIER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16.2778035580181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101</v>
      </c>
      <c r="S93" s="6"/>
      <c r="T93" s="207" t="str">
        <f aca="false">INDEX($A$23:$A$82,$T$92)</f>
        <v>RHISPX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