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60160" sheetId="1" state="visible" r:id="rId3"/>
  </sheets>
  <definedNames>
    <definedName function="false" hidden="false" localSheetId="0" name="_xlnm.Print_Area" vbProcedure="false">'04060160'!$A$1:$O$82</definedName>
    <definedName function="false" hidden="false" localSheetId="0" name="Cf." vbProcedure="false"/>
    <definedName function="false" hidden="false" localSheetId="0" name="NOM" vbProcedure="false">'04060160'!$H$1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<sst xmlns="http://schemas.openxmlformats.org/spreadsheetml/2006/main" count="94" uniqueCount="91">
  <si>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</si>
  <si>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</si>
  <si>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</si>
  <si>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Laetitia BLANCHARD, Leslie FOUCRIER</t>
  </si>
  <si>
    <t xml:space="preserve">conforme AFNOR T90-395 oct. 2003</t>
  </si>
  <si>
    <t xml:space="preserve">LA MAGIEURE</t>
  </si>
  <si>
    <t xml:space="preserve">MAGIEURE à VAUX</t>
  </si>
  <si>
    <t xml:space="preserve">04060160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</si>
  <si>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</si>
  <si>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</si>
  <si>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</si>
  <si>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</si>
  <si>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</si>
  <si>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</si>
  <si>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</si>
  <si>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</si>
  <si>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</si>
  <si>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</si>
  <si>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</si>
  <si>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</si>
  <si>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</si>
  <si>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</si>
  <si>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</si>
  <si>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</si>
  <si>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</si>
  <si>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</si>
  <si>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</si>
  <si>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</si>
  <si>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</si>
  <si>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</si>
  <si>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</si>
  <si>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</si>
  <si>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</si>
  <si>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</si>
  <si>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</si>
  <si>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</si>
  <si>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</si>
  <si>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</si>
  <si>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</si>
  <si>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</si>
  <si>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</si>
  <si>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</si>
  <si>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</si>
  <si>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</si>
  <si>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</si>
  <si>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</si>
  <si>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</si>
  <si>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</si>
  <si>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</si>
  <si>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</si>
  <si>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</si>
  <si>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</si>
  <si>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</si>
  <si>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</si>
  <si>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</si>
  <si>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</si>
  <si>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</si>
  <si>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</si>
  <si>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(0,030999999307096 %)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</si>
  <si>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</si>
  <si>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</si>
  <si>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</si>
  <si>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</si>
  <si>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</si>
  <si>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</si>
  <si>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</si>
  <si>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</si>
  <si>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</si>
  <si>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</si>
  <si>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</si>
  <si>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</si>
  <si>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</si>
  <si>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</si>
  <si>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</si>
  <si>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</si>
  <si>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</si>
  <si>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</si>
  <si>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</si>
  <si>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GLEHED</t>
  </si>
  <si>
    <t xml:space="preserve">AMBRIP</t>
  </si>
  <si>
    <t xml:space="preserve">VAUSPX</t>
  </si>
  <si>
    <t xml:space="preserve">CLASPX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</si>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</sst>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3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3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3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41109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5</v>
      </c>
      <c r="M5" s="52"/>
      <c r="N5" s="53"/>
      <c r="O5" s="54" t="n">
        <v>4.66666666666667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55</v>
      </c>
      <c r="C7" s="66" t="n">
        <v>45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5" t="s">
        <v>24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25</v>
      </c>
      <c r="B8" s="77"/>
      <c r="C8" s="77"/>
      <c r="D8" s="67"/>
      <c r="E8" s="67"/>
      <c r="F8" s="78" t="s">
        <v>26</v>
      </c>
      <c r="G8" s="79"/>
      <c r="H8" s="80"/>
      <c r="I8" s="70"/>
      <c r="J8" s="71"/>
      <c r="K8" s="72"/>
      <c r="L8" s="73"/>
      <c r="M8" s="81" t="s">
        <v>27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4" t="n">
        <v>0.00999999977648258</v>
      </c>
      <c r="C9" s="85" t="n">
        <v>0.00999999977648258</v>
      </c>
      <c r="D9" s="86"/>
      <c r="E9" s="86"/>
      <c r="F9" s="87" t="n">
        <f aca="false">($B9*$B$7+$C9*$C$7)/100</f>
        <v>0.00999999977648258</v>
      </c>
      <c r="G9" s="88"/>
      <c r="H9" s="89"/>
      <c r="I9" s="90"/>
      <c r="J9" s="91"/>
      <c r="K9" s="72"/>
      <c r="L9" s="92"/>
      <c r="M9" s="81" t="s">
        <v>29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33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36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38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39</v>
      </c>
      <c r="J13" s="119"/>
      <c r="K13" s="113" t="n">
        <f aca="false">COUNTIF($G$23:$G$82,"=BRm")+COUNTIF($G$23:$G$82,"=BRh")</f>
        <v>0</v>
      </c>
      <c r="L13" s="114"/>
      <c r="M13" s="125" t="s">
        <v>40</v>
      </c>
      <c r="N13" s="126" t="n">
        <f aca="false">COUNTIF(F23:F82,"&gt;0")</f>
        <v>4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41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42</v>
      </c>
      <c r="J14" s="119"/>
      <c r="K14" s="113" t="n">
        <f aca="false">COUNTIF($G$23:$G$82,"=PTE")</f>
        <v>0</v>
      </c>
      <c r="L14" s="114"/>
      <c r="M14" s="129" t="s">
        <v>43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44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46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47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48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49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50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51</v>
      </c>
      <c r="B18" s="143"/>
      <c r="C18" s="144"/>
      <c r="D18" s="109"/>
      <c r="E18" s="145" t="s">
        <v>52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53</v>
      </c>
      <c r="B20" s="163" t="n">
        <f aca="false">SUM(B23:B82)</f>
        <v>0.0399999991059303</v>
      </c>
      <c r="C20" s="164" t="n">
        <f aca="false">SUM(C23:C82)</f>
        <v>0.0199999995529652</v>
      </c>
      <c r="D20" s="165"/>
      <c r="E20" s="166" t="s">
        <v>52</v>
      </c>
      <c r="F20" s="167" t="n">
        <f aca="false">($B20*$B$7+$C20*$C$7)/100</f>
        <v>0.030999999307096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54</v>
      </c>
      <c r="R20" s="9"/>
      <c r="S20" s="9"/>
      <c r="T20" s="9"/>
      <c r="U20" s="9"/>
      <c r="V20" s="9" t="s">
        <v>55</v>
      </c>
      <c r="W20" s="148"/>
    </row>
    <row r="21" customFormat="false" ht="12.75" hidden="false" customHeight="false" outlineLevel="0" collapsed="false">
      <c r="A21" s="176" t="s">
        <v>56</v>
      </c>
      <c r="B21" s="177" t="n">
        <f aca="false">B20*B7/100</f>
        <v>0.0219999995082617</v>
      </c>
      <c r="C21" s="177" t="n">
        <f aca="false">C20*C7/100</f>
        <v>0.00899999979883432</v>
      </c>
      <c r="D21" s="109" t="str">
        <f aca="false">IF(F21=0,"",IF((ABS(F21-F19))&gt;(0.2*F21),CONCATENATE(" rec. par taxa (",F21," %) supérieur à 20 % !"),""))</f>
        <v> rec. par taxa (0,030999999307096 %)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0.030999999307096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57</v>
      </c>
      <c r="R21" s="9"/>
      <c r="S21" s="9"/>
      <c r="T21" s="9"/>
      <c r="U21" s="9"/>
      <c r="V21" s="9" t="s">
        <v>58</v>
      </c>
      <c r="W21" s="148"/>
    </row>
    <row r="22" customFormat="false" ht="12.75" hidden="false" customHeight="false" outlineLevel="0" collapsed="false">
      <c r="A22" s="187" t="s">
        <v>59</v>
      </c>
      <c r="B22" s="188" t="s">
        <v>60</v>
      </c>
      <c r="C22" s="189" t="s">
        <v>60</v>
      </c>
      <c r="D22" s="138"/>
      <c r="E22" s="138"/>
      <c r="F22" s="190" t="s">
        <v>61</v>
      </c>
      <c r="G22" s="191" t="s">
        <v>62</v>
      </c>
      <c r="H22" s="138"/>
      <c r="I22" s="192" t="s">
        <v>63</v>
      </c>
      <c r="J22" s="192" t="s">
        <v>64</v>
      </c>
      <c r="K22" s="193" t="s">
        <v>65</v>
      </c>
      <c r="L22" s="193"/>
      <c r="M22" s="193"/>
      <c r="N22" s="193"/>
      <c r="O22" s="193"/>
      <c r="P22" s="194" t="s">
        <v>66</v>
      </c>
      <c r="Q22" s="195" t="s">
        <v>67</v>
      </c>
      <c r="R22" s="196" t="s">
        <v>68</v>
      </c>
      <c r="S22" s="197" t="s">
        <v>69</v>
      </c>
      <c r="T22" s="198" t="s">
        <v>70</v>
      </c>
      <c r="U22" s="199" t="s">
        <v>71</v>
      </c>
      <c r="V22" s="197" t="s">
        <v>72</v>
      </c>
      <c r="Y22" s="9" t="s">
        <v>73</v>
      </c>
      <c r="Z22" s="9" t="s">
        <v>74</v>
      </c>
      <c r="AA22" s="200" t="s">
        <v>75</v>
      </c>
      <c r="AB22" s="200" t="s">
        <v>76</v>
      </c>
      <c r="AC22" s="200" t="s">
        <v>77</v>
      </c>
    </row>
    <row r="23" customFormat="false" ht="12.75" hidden="false" customHeight="false" outlineLevel="0" collapsed="false">
      <c r="A23" s="201" t="s">
        <v>78</v>
      </c>
      <c r="B23" s="202" t="n">
        <v>0.00999999977648258</v>
      </c>
      <c r="C23" s="203" t="n">
        <v>0.00999999977648258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0.00999999977648258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0</v>
      </c>
      <c r="W23" s="217"/>
      <c r="X23" s="217"/>
      <c r="Y23" s="215" t="str">
        <f aca="false">IF(A23="new.cod","NEWCOD",IF(AND((Z23=""),ISTEXT(A23)),A23,IF(Z23="","",INDEX(,Z23))))</f>
        <v>GLEHED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0.00999999977648258</v>
      </c>
      <c r="C24" s="222" t="n">
        <v>0.00999999977648258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0.00999999977648258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2</v>
      </c>
      <c r="W24" s="230"/>
      <c r="Y24" s="215" t="str">
        <f aca="false">IF(A24="new.cod","NEWCOD",IF(AND((Z24=""),ISTEXT(A24)),A24,IF(Z24="","",INDEX(,Z24))))</f>
        <v>AMBRIP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0.00999999977648258</v>
      </c>
      <c r="C25" s="222" t="n">
        <v>0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0.00549999987706542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1</v>
      </c>
      <c r="W25" s="217"/>
      <c r="Y25" s="215" t="str">
        <f aca="false">IF(A25="new.cod","NEWCOD",IF(AND((Z25=""),ISTEXT(A25)),A25,IF(Z25="","",INDEX(,Z25))))</f>
        <v>VAUSPX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0.00999999977648258</v>
      </c>
      <c r="C26" s="222" t="n">
        <v>0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0.00549999987706542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1</v>
      </c>
      <c r="W26" s="217"/>
      <c r="Y26" s="215" t="str">
        <f aca="false">IF(A26="new.cod","NEWCOD",IF(AND((Z26=""),ISTEXT(A26)),A26,IF(Z26="","",INDEX(,Z26))))</f>
        <v>CLASPX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/>
      <c r="B27" s="221"/>
      <c r="C27" s="222"/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</v>
      </c>
      <c r="G27" s="226" t="str">
        <f aca="false">IF(A27="","",IF(ISERROR(VLOOKUP($A27,,13,0)),IF(ISERROR(VLOOKUP($A27,,12,0)),"    -",VLOOKUP($A27,,12,0)),VLOOKUP($A27,,13,0)))</f>
        <v/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/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0</v>
      </c>
      <c r="W27" s="217"/>
      <c r="Y27" s="215" t="str">
        <f aca="false">IF(A27="new.cod","NEWCOD",IF(AND((Z27=""),ISTEXT(A27)),A27,IF(Z27="","",INDEX(,Z27))))</f>
        <v/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str">
        <f aca="false">IF(A27="","",1)</f>
        <v/>
      </c>
    </row>
    <row r="28" customFormat="false" ht="12.75" hidden="false" customHeight="false" outlineLevel="0" collapsed="false">
      <c r="A28" s="220"/>
      <c r="B28" s="221"/>
      <c r="C28" s="222"/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</v>
      </c>
      <c r="G28" s="226" t="str">
        <f aca="false">IF(A28="","",IF(ISERROR(VLOOKUP($A28,,13,0)),IF(ISERROR(VLOOKUP($A28,,12,0)),"    -",VLOOKUP($A28,,12,0)),VLOOKUP($A28,,13,0)))</f>
        <v/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/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0</v>
      </c>
      <c r="W28" s="217"/>
      <c r="Y28" s="215" t="str">
        <f aca="false">IF(A28="new.cod","NEWCOD",IF(AND((Z28=""),ISTEXT(A28)),A28,IF(Z28="","",INDEX(,Z28))))</f>
        <v/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C28" s="9" t="str">
        <f aca="false">IF(A28="","",1)</f>
        <v/>
      </c>
    </row>
    <row r="29" customFormat="false" ht="12.75" hidden="false" customHeight="false" outlineLevel="0" collapsed="false">
      <c r="A29" s="220"/>
      <c r="B29" s="221"/>
      <c r="C29" s="222"/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</v>
      </c>
      <c r="G29" s="226" t="str">
        <f aca="false">IF(A29="","",IF(ISERROR(VLOOKUP($A29,,13,0)),IF(ISERROR(VLOOKUP($A29,,12,0)),"    -",VLOOKUP($A29,,12,0)),VLOOKUP($A29,,13,0)))</f>
        <v/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/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0</v>
      </c>
      <c r="W29" s="217"/>
      <c r="Y29" s="215" t="str">
        <f aca="false">IF(A29="new.cod","NEWCOD",IF(AND((Z29=""),ISTEXT(A29)),A29,IF(Z29="","",INDEX(,Z29))))</f>
        <v/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str">
        <f aca="false">IF(A29="","",1)</f>
        <v/>
      </c>
    </row>
    <row r="30" customFormat="false" ht="12.75" hidden="false" customHeight="false" outlineLevel="0" collapsed="false">
      <c r="A30" s="220"/>
      <c r="B30" s="221"/>
      <c r="C30" s="222"/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</v>
      </c>
      <c r="G30" s="226" t="str">
        <f aca="false">IF(A30="","",IF(ISERROR(VLOOKUP($A30,,13,0)),IF(ISERROR(VLOOKUP($A30,,12,0)),"    -",VLOOKUP($A30,,12,0)),VLOOKUP($A30,,13,0)))</f>
        <v/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/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0</v>
      </c>
      <c r="W30" s="217"/>
      <c r="Y30" s="215" t="str">
        <f aca="false">IF(A30="new.cod","NEWCOD",IF(AND((Z30=""),ISTEXT(A30)),A30,IF(Z30="","",INDEX(,Z30))))</f>
        <v/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str">
        <f aca="false">IF(A30="","",1)</f>
        <v/>
      </c>
    </row>
    <row r="31" customFormat="false" ht="12.75" hidden="false" customHeight="false" outlineLevel="0" collapsed="false">
      <c r="A31" s="220"/>
      <c r="B31" s="221"/>
      <c r="C31" s="222"/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</v>
      </c>
      <c r="G31" s="226" t="str">
        <f aca="false">IF(A31="","",IF(ISERROR(VLOOKUP($A31,,13,0)),IF(ISERROR(VLOOKUP($A31,,12,0)),"    -",VLOOKUP($A31,,12,0)),VLOOKUP($A31,,13,0)))</f>
        <v/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/>
      </c>
      <c r="L31" s="228"/>
      <c r="M31" s="228"/>
      <c r="N31" s="228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0</v>
      </c>
      <c r="W31" s="217"/>
      <c r="Y31" s="215" t="str">
        <f aca="false">IF(A31="new.cod","NEWCOD",IF(AND((Z31=""),ISTEXT(A31)),A31,IF(Z31="","",INDEX(,Z31))))</f>
        <v/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C31" s="9" t="str">
        <f aca="false">IF(A31="","",1)</f>
        <v/>
      </c>
    </row>
    <row r="32" customFormat="false" ht="12.75" hidden="false" customHeight="false" outlineLevel="0" collapsed="false">
      <c r="A32" s="220"/>
      <c r="B32" s="221"/>
      <c r="C32" s="222"/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</v>
      </c>
      <c r="G32" s="226" t="str">
        <f aca="false">IF(A32="","",IF(ISERROR(VLOOKUP($A32,,13,0)),IF(ISERROR(VLOOKUP($A32,,12,0)),"    -",VLOOKUP($A32,,12,0)),VLOOKUP($A32,,13,0)))</f>
        <v/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/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0</v>
      </c>
      <c r="W32" s="217"/>
      <c r="Y32" s="215" t="str">
        <f aca="false">IF(A32="new.cod","NEWCOD",IF(AND((Z32=""),ISTEXT(A32)),A32,IF(Z32="","",INDEX(,Z32))))</f>
        <v/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C32" s="9" t="str">
        <f aca="false">IF(A32="","",1)</f>
        <v/>
      </c>
    </row>
    <row r="33" customFormat="false" ht="12.75" hidden="false" customHeight="false" outlineLevel="0" collapsed="false">
      <c r="A33" s="220"/>
      <c r="B33" s="221"/>
      <c r="C33" s="222"/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</v>
      </c>
      <c r="G33" s="226" t="str">
        <f aca="false">IF(A33="","",IF(ISERROR(VLOOKUP($A33,,13,0)),IF(ISERROR(VLOOKUP($A33,,12,0)),"    -",VLOOKUP($A33,,12,0)),VLOOKUP($A33,,13,0)))</f>
        <v/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0</v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C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</v>
      </c>
      <c r="G34" s="226" t="str">
        <f aca="false">IF(A34="","",IF(ISERROR(VLOOKUP($A34,,13,0)),IF(ISERROR(VLOOKUP($A34,,12,0)),"    -",VLOOKUP($A34,,12,0)),VLOOKUP($A34,,13,0)))</f>
        <v/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0</v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0</v>
      </c>
      <c r="G35" s="226" t="str">
        <f aca="false">IF(A35="","",IF(ISERROR(VLOOKUP($A35,,13,0)),IF(ISERROR(VLOOKUP($A35,,12,0)),"    -",VLOOKUP($A35,,12,0)),VLOOKUP($A35,,13,0)))</f>
        <v/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0</v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C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</v>
      </c>
      <c r="G36" s="226" t="str">
        <f aca="false">IF(A36="","",IF(ISERROR(VLOOKUP($A36,,13,0)),IF(ISERROR(VLOOKUP($A36,,12,0)),"    -",VLOOKUP($A36,,12,0)),VLOOKUP($A36,,13,0)))</f>
        <v/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0</v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C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0</v>
      </c>
      <c r="G37" s="226" t="str">
        <f aca="false">IF(A37="","",IF(ISERROR(VLOOKUP($A37,,13,0)),IF(ISERROR(VLOOKUP($A37,,12,0)),"    -",VLOOKUP($A37,,12,0)),VLOOKUP($A37,,13,0)))</f>
        <v/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0</v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</v>
      </c>
      <c r="G38" s="226" t="str">
        <f aca="false">IF(A38="","",IF(ISERROR(VLOOKUP($A38,,13,0)),IF(ISERROR(VLOOKUP($A38,,12,0)),"    -",VLOOKUP($A38,,12,0)),VLOOKUP($A38,,13,0)))</f>
        <v/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0</v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0</v>
      </c>
      <c r="G39" s="226" t="str">
        <f aca="false">IF(A39="","",IF(ISERROR(VLOOKUP($A39,,13,0)),IF(ISERROR(VLOOKUP($A39,,12,0)),"    -",VLOOKUP($A39,,12,0)),VLOOKUP($A39,,13,0)))</f>
        <v/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0</v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0</v>
      </c>
      <c r="G40" s="226" t="str">
        <f aca="false">IF(A40="","",IF(ISERROR(VLOOKUP($A40,,13,0)),IF(ISERROR(VLOOKUP($A40,,12,0)),"    -",VLOOKUP($A40,,12,0)),VLOOKUP($A40,,13,0)))</f>
        <v/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0</v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0</v>
      </c>
      <c r="G41" s="226" t="str">
        <f aca="false">IF(A41="","",IF(ISERROR(VLOOKUP($A41,,13,0)),IF(ISERROR(VLOOKUP($A41,,12,0)),"    -",VLOOKUP($A41,,12,0)),VLOOKUP($A41,,13,0)))</f>
        <v/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0</v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C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0</v>
      </c>
      <c r="G42" s="226" t="str">
        <f aca="false">IF(A42="","",IF(ISERROR(VLOOKUP($A42,,13,0)),IF(ISERROR(VLOOKUP($A42,,12,0)),"    -",VLOOKUP($A42,,12,0)),VLOOKUP($A42,,13,0)))</f>
        <v/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0</v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0</v>
      </c>
      <c r="G43" s="226" t="str">
        <f aca="false">IF(A43="","",IF(ISERROR(VLOOKUP($A43,,13,0)),IF(ISERROR(VLOOKUP($A43,,12,0)),"    -",VLOOKUP($A43,,12,0)),VLOOKUP($A43,,13,0)))</f>
        <v/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0</v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</v>
      </c>
      <c r="G44" s="226" t="str">
        <f aca="false">IF(A44="","",IF(ISERROR(VLOOKUP($A44,,13,0)),IF(ISERROR(VLOOKUP($A44,,12,0)),"    -",VLOOKUP($A44,,12,0)),VLOOKUP($A44,,13,0)))</f>
        <v/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0</v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</v>
      </c>
      <c r="G45" s="226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</v>
      </c>
      <c r="G46" s="226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82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LA MAGIEURE</v>
      </c>
      <c r="B84" s="253" t="str">
        <f aca="false">C3</f>
        <v>MAGIEURE à VAUX</v>
      </c>
      <c r="C84" s="254" t="n">
        <f aca="false">A4</f>
        <v>41109</v>
      </c>
      <c r="D84" s="255" t="str">
        <f aca="false">IF(ISERROR(SUM($T$23:$T$82)/SUM($U$23:$U$82)),"",SUM($T$23:$T$82)/SUM($U$23:$U$82))</f>
        <v/>
      </c>
      <c r="E84" s="256" t="n">
        <f aca="false">N13</f>
        <v>4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0.030999999307096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83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84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85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86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87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88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89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90</v>
      </c>
      <c r="R93" s="9"/>
      <c r="S93" s="215" t="str">
        <f aca="false">INDEX($A$23:$A$82,$S$92)</f>
        <v>GLEHED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2024-03-14T21:48:32Z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