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390" sheetId="1" state="visible" r:id="rId3"/>
  </sheets>
  <definedNames>
    <definedName function="false" hidden="false" localSheetId="0" name="_xlnm.Print_Area" vbProcedure="false">'04061390'!$A$1:$O$82</definedName>
    <definedName function="false" hidden="false" localSheetId="0" name="Cf." vbProcedure="false"/>
    <definedName function="false" hidden="false" localSheetId="0" name="NOM" vbProcedure="false">'04061390'!$H$1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<sst xmlns="http://schemas.openxmlformats.org/spreadsheetml/2006/main" count="115" uniqueCount="109">
  <si>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</si>
  <si>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</si>
  <si>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</si>
  <si>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</si>
  <si>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</si>
  <si>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la Thernille</t>
  </si>
  <si>
    <t xml:space="preserve">THERNILLE à VILLEFRANCHE-D'ALLIER</t>
  </si>
  <si>
    <t xml:space="preserve">04061390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</si>
  <si>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</si>
  <si>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</si>
  <si>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</si>
  <si>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</si>
  <si>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</si>
  <si>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</si>
  <si>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</si>
  <si>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</si>
  <si>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</si>
  <si>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</si>
  <si>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</si>
  <si>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</si>
  <si>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</si>
  <si>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</si>
  <si>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</si>
  <si>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</si>
  <si>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</si>
  <si>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</si>
  <si>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</si>
  <si>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</si>
  <si>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</si>
  <si>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</si>
  <si>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</si>
  <si>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</si>
  <si>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</si>
  <si>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</si>
  <si>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</si>
  <si>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</si>
  <si>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</si>
  <si>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</si>
  <si>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</si>
  <si>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</si>
  <si>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</si>
  <si>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</si>
  <si>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</si>
  <si>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</si>
  <si>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</si>
  <si>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</si>
  <si>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</si>
  <si>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</si>
  <si>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</si>
  <si>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</si>
  <si>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</si>
  <si>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</si>
  <si>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</si>
  <si>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</si>
  <si>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</si>
  <si>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</si>
  <si>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</si>
  <si>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</si>
  <si>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(1,77949999775738 %)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</si>
  <si>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</si>
  <si>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</si>
  <si>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</si>
  <si>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</si>
  <si>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</si>
  <si>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</si>
  <si>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</si>
  <si>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</si>
  <si>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</si>
  <si>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</si>
  <si>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</si>
  <si>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</si>
  <si>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</si>
  <si>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</si>
  <si>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</si>
  <si>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</si>
  <si>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</si>
  <si>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</si>
  <si>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</si>
  <si>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PHAARU</t>
  </si>
  <si>
    <t xml:space="preserve">CALPLA</t>
  </si>
  <si>
    <t xml:space="preserve">Cf.</t>
  </si>
  <si>
    <t xml:space="preserve">POASPX</t>
  </si>
  <si>
    <t xml:space="preserve">newcod</t>
  </si>
  <si>
    <t xml:space="preserve">Leskea polycarpa</t>
  </si>
  <si>
    <t xml:space="preserve">SPRPOL</t>
  </si>
  <si>
    <t xml:space="preserve">GLEHED</t>
  </si>
  <si>
    <t xml:space="preserve">LYCEUR</t>
  </si>
  <si>
    <t xml:space="preserve">ORTRIV</t>
  </si>
  <si>
    <t xml:space="preserve">LEMMIN</t>
  </si>
  <si>
    <t xml:space="preserve">RANREP</t>
  </si>
  <si>
    <t xml:space="preserve">SOADUL</t>
  </si>
  <si>
    <t xml:space="preserve">NASOFF</t>
  </si>
  <si>
    <t xml:space="preserve">GALPAL</t>
  </si>
  <si>
    <t xml:space="preserve">VERBEC</t>
  </si>
  <si>
    <t xml:space="preserve">LEMGIB</t>
  </si>
  <si>
    <t xml:space="preserve">CALHAM</t>
  </si>
  <si>
    <t xml:space="preserve">CALSTA</t>
  </si>
  <si>
    <t xml:space="preserve">POTCRI</t>
  </si>
  <si>
    <t xml:space="preserve">POLHYD</t>
  </si>
  <si>
    <t xml:space="preserve">AMBRIP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</si>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</sst>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41108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8.83870967741935</v>
      </c>
      <c r="M5" s="52"/>
      <c r="N5" s="53"/>
      <c r="O5" s="54" t="n">
        <v>8.37037037037037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35</v>
      </c>
      <c r="C7" s="66" t="n">
        <v>65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2</v>
      </c>
      <c r="C9" s="85" t="n">
        <v>3</v>
      </c>
      <c r="D9" s="86"/>
      <c r="E9" s="86"/>
      <c r="F9" s="87" t="n">
        <f aca="false">($B9*$B$7+$C9*$C$7)/100</f>
        <v>2.65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20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1.63000001199543</v>
      </c>
      <c r="C20" s="164" t="n">
        <f aca="false">SUM(C23:C82)</f>
        <v>1.85999999009073</v>
      </c>
      <c r="D20" s="165"/>
      <c r="E20" s="166" t="s">
        <v>52</v>
      </c>
      <c r="F20" s="167" t="n">
        <f aca="false">($B20*$B$7+$C20*$C$7)/100</f>
        <v>1.77949999775738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0.570500004198402</v>
      </c>
      <c r="C21" s="177" t="n">
        <f aca="false">C20*C7/100</f>
        <v>1.20899999355897</v>
      </c>
      <c r="D21" s="109" t="str">
        <f aca="false">IF(F21=0,"",IF((ABS(F21-F19))&gt;(0.2*F21),CONCATENATE(" rec. par taxa (",F21," %) supérieur à 20 % !"),""))</f>
        <v> rec. par taxa (1,77949999775738 %)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1.77949999775738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0.00649999985471368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PHAARU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0.00649999985471368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 t="s">
        <v>80</v>
      </c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1</v>
      </c>
      <c r="W24" s="230"/>
      <c r="Y24" s="215" t="str">
        <f aca="false">IF(A24="new.cod","NEWCOD",IF(AND((Z24=""),ISTEXT(A24)),A24,IF(Z24="","",INDEX(,Z24))))</f>
        <v>CALPLA</v>
      </c>
      <c r="Z24" s="9" t="str">
        <f aca="false">IF(ISERROR(MATCH(A24,,0)),IF(ISERROR(MATCH(A24,,0)),"",(MATCH(A24,,0))),(MATCH(A24,,0)))</f>
        <v/>
      </c>
      <c r="AA24" s="218" t="s">
        <v>80</v>
      </c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0.00649999985471368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POASPX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0.00649999985471368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0.0034999999217689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SPRPOL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GLEHED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0.00999999977648258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LYCEUR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0.0034999999217689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3</v>
      </c>
      <c r="W30" s="217"/>
      <c r="Y30" s="215" t="str">
        <f aca="false">IF(A30="new.cod","NEWCOD",IF(AND((Z30=""),ISTEXT(A30)),A30,IF(Z30="","",INDEX(,Z30))))</f>
        <v>ORTRIV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0.0034999999217689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1</v>
      </c>
      <c r="W31" s="217"/>
      <c r="Y31" s="215" t="str">
        <f aca="false">IF(A31="new.cod","NEWCOD",IF(AND((Z31=""),ISTEXT(A31)),A31,IF(Z31="","",INDEX(,Z31))))</f>
        <v>LEMMIN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0.00999999977648258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RANREP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0.00999999977648258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>SOADUL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0.00999999977648258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0.00999999977648258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 t="s">
        <v>80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1</v>
      </c>
      <c r="W34" s="217"/>
      <c r="Y34" s="215" t="str">
        <f aca="false">IF(A34="new.cod","NEWCOD",IF(AND((Z34=""),ISTEXT(A34)),A34,IF(Z34="","",INDEX(,Z34))))</f>
        <v>NASOFF</v>
      </c>
      <c r="Z34" s="9" t="str">
        <f aca="false">IF(ISERROR(MATCH(A34,,0)),IF(ISERROR(MATCH(A34,,0)),"",(MATCH(A34,,0))),(MATCH(A34,,0)))</f>
        <v/>
      </c>
      <c r="AA34" s="218" t="s">
        <v>80</v>
      </c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0.00999999977648258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0.00999999977648258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>GALPAL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0.00999999977648258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0.00999999977648258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1</v>
      </c>
      <c r="W36" s="217"/>
      <c r="Y36" s="215" t="str">
        <f aca="false">IF(A36="new.cod","NEWCOD",IF(AND((Z36=""),ISTEXT(A36)),A36,IF(Z36="","",INDEX(,Z36))))</f>
        <v>VERBEC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0.00999999977648258</v>
      </c>
      <c r="C37" s="222" t="n">
        <v>0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0.0034999999217689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3</v>
      </c>
      <c r="W37" s="217"/>
      <c r="Y37" s="215" t="str">
        <f aca="false">IF(A37="new.cod","NEWCOD",IF(AND((Z37=""),ISTEXT(A37)),A37,IF(Z37="","",INDEX(,Z37))))</f>
        <v>LEMGIB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0.0199999995529652</v>
      </c>
      <c r="C38" s="222" t="n">
        <v>0.0199999995529652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0.0199999995529652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1</v>
      </c>
      <c r="W38" s="217"/>
      <c r="Y38" s="215" t="str">
        <f aca="false">IF(A38="new.cod","NEWCOD",IF(AND((Z38=""),ISTEXT(A38)),A38,IF(Z38="","",INDEX(,Z38))))</f>
        <v>CALHAM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0.100000001490116</v>
      </c>
      <c r="C39" s="222" t="n">
        <v>0.200000002980232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0.165000002458692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4</v>
      </c>
      <c r="W39" s="217"/>
      <c r="Y39" s="215" t="str">
        <f aca="false">IF(A39="new.cod","NEWCOD",IF(AND((Z39=""),ISTEXT(A39)),A39,IF(Z39="","",INDEX(,Z39))))</f>
        <v>CALSTA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0.100000001490116</v>
      </c>
      <c r="C40" s="222" t="n">
        <v>0.709999978542328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0.496499986574054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4</v>
      </c>
      <c r="W40" s="217"/>
      <c r="Y40" s="215" t="str">
        <f aca="false">IF(A40="new.cod","NEWCOD",IF(AND((Z40=""),ISTEXT(A40)),A40,IF(Z40="","",INDEX(,Z40))))</f>
        <v>POTCRI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0.5</v>
      </c>
      <c r="C41" s="222" t="n">
        <v>0.800000011920929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0.695000007748604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4</v>
      </c>
      <c r="W41" s="217"/>
      <c r="Y41" s="215" t="str">
        <f aca="false">IF(A41="new.cod","NEWCOD",IF(AND((Z41=""),ISTEXT(A41)),A41,IF(Z41="","",INDEX(,Z41))))</f>
        <v>POLHYD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99</v>
      </c>
      <c r="B42" s="221" t="n">
        <v>0.800000011920929</v>
      </c>
      <c r="C42" s="222" t="n">
        <v>0.0199999995529652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0.293000003881752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4</v>
      </c>
      <c r="W42" s="217"/>
      <c r="Y42" s="215" t="str">
        <f aca="false">IF(A42="new.cod","NEWCOD",IF(AND((Z42=""),ISTEXT(A42)),A42,IF(Z42="","",INDEX(,Z42))))</f>
        <v>AMBRIP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Thernille</v>
      </c>
      <c r="B84" s="253" t="str">
        <f aca="false">C3</f>
        <v>THERNILLE à VILLEFRANCHE-D'ALLIER</v>
      </c>
      <c r="C84" s="254" t="n">
        <f aca="false">A4</f>
        <v>41108</v>
      </c>
      <c r="D84" s="255" t="str">
        <f aca="false">IF(ISERROR(SUM($T$23:$T$82)/SUM($U$23:$U$82)),"",SUM($T$23:$T$82)/SUM($U$23:$U$82))</f>
        <v/>
      </c>
      <c r="E84" s="256" t="n">
        <f aca="false">N13</f>
        <v>20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1.77949999775738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108</v>
      </c>
      <c r="R93" s="9"/>
      <c r="S93" s="215" t="str">
        <f aca="false">INDEX($A$23:$A$82,$S$92)</f>
        <v>PHAARU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