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1400" sheetId="1" state="visible" r:id="rId3"/>
  </sheets>
  <definedNames>
    <definedName function="false" hidden="false" localSheetId="0" name="_xlnm.Print_Area" vbProcedure="false">'04061400'!$A$1:$Q$82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<sst xmlns="http://schemas.openxmlformats.org/spreadsheetml/2006/main" count="162" uniqueCount="99">
  <si>
    <t xml:space="preserve">Relevés floristiques aquatiques - IBMR</t>
  </si>
  <si>
    <t xml:space="preserve">modèle Irstea-GIS</t>
  </si>
  <si>
    <t xml:space="preserve">AQUABIO</t>
  </si>
  <si>
    <t xml:space="preserve">Rémy MARCEL, Vincent BERTHON</t>
  </si>
  <si>
    <t xml:space="preserve">l'Oeil</t>
  </si>
  <si>
    <t xml:space="preserve">OEIL À VILLEFRANCHE-D'ALLIER</t>
  </si>
  <si>
    <t xml:space="preserve">04061400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</si>
  <si>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</si>
  <si>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</si>
  <si>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</si>
  <si>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</si>
  <si>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</si>
  <si>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</si>
  <si>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</si>
  <si>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</si>
  <si>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</si>
  <si>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</si>
  <si>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</si>
  <si>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pl. lent</t>
  </si>
  <si>
    <t xml:space="preserve">autre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</si>
  <si>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</si>
  <si>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</si>
  <si>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</si>
  <si>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</si>
  <si>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</si>
  <si>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</si>
  <si>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</si>
  <si>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</si>
  <si>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</si>
  <si>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</si>
  <si>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</si>
  <si>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</si>
  <si>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</si>
  <si>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</si>
  <si>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</si>
  <si>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</si>
  <si>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</si>
  <si>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</si>
  <si>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</si>
  <si>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</si>
  <si>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</si>
  <si>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</si>
  <si>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</si>
  <si>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</si>
  <si>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</si>
  <si>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</si>
  <si>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</si>
  <si>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</si>
  <si>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</si>
  <si>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</si>
  <si>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</si>
  <si>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</si>
  <si>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</si>
  <si>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</si>
  <si>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</si>
  <si>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</si>
  <si>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</si>
  <si>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</si>
  <si>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</si>
  <si>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</si>
  <si>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</si>
  <si>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</si>
  <si>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</si>
  <si>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</si>
  <si>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</si>
  <si>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</si>
  <si>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</si>
  <si>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</si>
  <si>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</si>
  <si>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</si>
  <si>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</si>
  <si>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</si>
  <si>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</si>
  <si>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</si>
  <si>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</si>
  <si>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</si>
  <si>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</si>
  <si>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</si>
  <si>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</si>
  <si>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</si>
  <si>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CLASPX</t>
  </si>
  <si>
    <t xml:space="preserve">SPRPOL</t>
  </si>
  <si>
    <t xml:space="preserve">PERHYD</t>
  </si>
  <si>
    <t xml:space="preserve">FONANT</t>
  </si>
  <si>
    <t xml:space="preserve">LEMMIN</t>
  </si>
  <si>
    <t xml:space="preserve">MELSPX</t>
  </si>
  <si>
    <t xml:space="preserve">PHAARU</t>
  </si>
  <si>
    <t xml:space="preserve">AMASPX</t>
  </si>
  <si>
    <t xml:space="preserve">cf.</t>
  </si>
  <si>
    <t xml:space="preserve">NEWCOD</t>
  </si>
  <si>
    <t xml:space="preserve">Pleurosira laevis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</si>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</sst>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42208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7.63636363636364</v>
      </c>
      <c r="N5" s="48"/>
      <c r="O5" s="49" t="s">
        <v>16</v>
      </c>
      <c r="P5" s="50" t="n">
        <v>8.22222222222222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3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92</v>
      </c>
      <c r="C7" s="66" t="n">
        <v>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0.00999999977648258</v>
      </c>
      <c r="C9" s="66" t="n">
        <v>0.5</v>
      </c>
      <c r="D9" s="82"/>
      <c r="E9" s="82"/>
      <c r="F9" s="83" t="n">
        <f aca="false">($B9*$B$7+$C9*$C$7)/100</f>
        <v>0.049199999794364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0.0399999991059303</v>
      </c>
      <c r="C20" s="155" t="n">
        <f aca="false">SUM(C23:C62)</f>
        <v>0.104999997653067</v>
      </c>
      <c r="D20" s="156"/>
      <c r="E20" s="157" t="s">
        <v>54</v>
      </c>
      <c r="F20" s="158" t="n">
        <f aca="false">($B20*$B$7+$C20*$C$7)/100</f>
        <v>0.0451999989897013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0.0367999991774559</v>
      </c>
      <c r="C21" s="166" t="n">
        <f aca="false">C20*C7/100</f>
        <v>0.00839999981224537</v>
      </c>
      <c r="D21" s="167" t="s">
        <v>57</v>
      </c>
      <c r="E21" s="168"/>
      <c r="F21" s="169" t="n">
        <f aca="false">B21+C21</f>
        <v>0.0451999989897013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16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0.000799999982118607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SPRPOL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0.000799999982118607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PERHYD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0.000799999982118607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FONANT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0.000799999982118607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LEMMIN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0.0149999996647239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0.0103999997675419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MELSPX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0.000799999982118607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PHAARU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0.000799999982118607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AMASPX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89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Pleurosira laevis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>NoCod</v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 t="s">
        <v>90</v>
      </c>
      <c r="X32" s="224"/>
      <c r="Y32" s="207" t="str">
        <f aca="false">IF(AND(ISNUMBER(F32),OR(A32="",A32="!!!!!!")),"!!!!!!",IF(A32="new.cod","NEWCOD",IF(AND((Z32=""),ISTEXT(A32),A32&lt;&gt;"!!!!!!"),A32,IF(Z32="","",INDEX(,Z32)))))</f>
        <v>NEWCOD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0.0451999989897013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l'Oeil</v>
      </c>
      <c r="B84" s="175" t="str">
        <f aca="false">C3</f>
        <v>OEIL À VILLEFRANCHE-D'ALLIER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0.0451999989897013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95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98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2024-04-17T19:35:00Z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