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6011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'04406011'!$A$1:$O$82</definedName>
    <definedName function="false" hidden="false" localSheetId="0" name="Excel_BuiltIn__FilterDatabase" vbProcedure="false">'04406011'!$A$23:$J$84</definedName>
    <definedName function="false" hidden="false" localSheetId="0" name="NOM" vbProcedure="false">'04406011'!$H$1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<sst xmlns="http://schemas.openxmlformats.org/spreadsheetml/2006/main" count="113" uniqueCount="107">
  <si>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</si>
  <si>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</si>
  <si>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</si>
  <si>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</si>
  <si>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</si>
  <si>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le Bonson</t>
  </si>
  <si>
    <t xml:space="preserve">R BONSON A SAINT-JUST-SAINT-RAMBERT</t>
  </si>
  <si>
    <t xml:space="preserve">04406011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</si>
  <si>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</si>
  <si>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</si>
  <si>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</si>
  <si>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</si>
  <si>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</si>
  <si>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</si>
  <si>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</si>
  <si>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</si>
  <si>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POLHYD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</si>
  <si>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</si>
  <si>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</si>
  <si>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</si>
  <si>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</si>
  <si>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</si>
  <si>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</si>
  <si>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</si>
  <si>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</si>
  <si>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</si>
  <si>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</si>
  <si>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</si>
  <si>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</si>
  <si>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</si>
  <si>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</si>
  <si>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</si>
  <si>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</si>
  <si>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</si>
  <si>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</si>
  <si>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</si>
  <si>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</si>
  <si>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</si>
  <si>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</si>
  <si>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</si>
  <si>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</si>
  <si>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</si>
  <si>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</si>
  <si>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</si>
  <si>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</si>
  <si>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</si>
  <si>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</si>
  <si>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</si>
  <si>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</si>
  <si>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</si>
  <si>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</si>
  <si>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</si>
  <si>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</si>
  <si>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</si>
  <si>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</si>
  <si>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</si>
  <si>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</si>
  <si>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</si>
  <si>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</si>
  <si>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(0,243599998280406 %)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</si>
  <si>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</si>
  <si>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</si>
  <si>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</si>
  <si>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</si>
  <si>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</si>
  <si>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</si>
  <si>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</si>
  <si>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</si>
  <si>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</si>
  <si>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</si>
  <si>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</si>
  <si>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</si>
  <si>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</si>
  <si>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</si>
  <si>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</si>
  <si>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</si>
  <si>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</si>
  <si>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</si>
  <si>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</si>
  <si>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BRARIV</t>
  </si>
  <si>
    <t xml:space="preserve">GLEHED</t>
  </si>
  <si>
    <t xml:space="preserve">CAMSPX</t>
  </si>
  <si>
    <t xml:space="preserve">Newcod</t>
  </si>
  <si>
    <t xml:space="preserve">Impatiens parviflora</t>
  </si>
  <si>
    <t xml:space="preserve">FONANT</t>
  </si>
  <si>
    <t xml:space="preserve">Paralemanea sp.</t>
  </si>
  <si>
    <t xml:space="preserve">AMBRIP</t>
  </si>
  <si>
    <t xml:space="preserve">RHYRIP</t>
  </si>
  <si>
    <t xml:space="preserve">EURSPX</t>
  </si>
  <si>
    <t xml:space="preserve">HILSPX</t>
  </si>
  <si>
    <t xml:space="preserve">FISCRA</t>
  </si>
  <si>
    <t xml:space="preserve">LEEORY</t>
  </si>
  <si>
    <t xml:space="preserve">Cf.</t>
  </si>
  <si>
    <t xml:space="preserve">CHIPOL</t>
  </si>
  <si>
    <t xml:space="preserve">PELSPX</t>
  </si>
  <si>
    <t xml:space="preserve">GLYSPX</t>
  </si>
  <si>
    <t xml:space="preserve">VERBEC</t>
  </si>
  <si>
    <t xml:space="preserve">LUNCRU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</si>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</sst>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41862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11.0588235294118</v>
      </c>
      <c r="M5" s="52"/>
      <c r="N5" s="53" t="s">
        <v>16</v>
      </c>
      <c r="O5" s="54" t="n">
        <v>12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76</v>
      </c>
      <c r="C7" s="66" t="n">
        <v>24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0.100000001490116</v>
      </c>
      <c r="C9" s="86" t="n">
        <v>0.100000001490116</v>
      </c>
      <c r="D9" s="87"/>
      <c r="E9" s="87"/>
      <c r="F9" s="88" t="n">
        <f aca="false">($B9*$B$7+$C9*$C$7)/100</f>
        <v>0.100000001490116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18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0.26999999769032</v>
      </c>
      <c r="C20" s="165" t="n">
        <f aca="false">SUM(C23:C82)</f>
        <v>0.160000000149012</v>
      </c>
      <c r="D20" s="166"/>
      <c r="E20" s="167" t="s">
        <v>53</v>
      </c>
      <c r="F20" s="168" t="n">
        <f aca="false">($B20*$B$7+$C20*$C$7)/100</f>
        <v>0.243599998280406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0.205199998244643</v>
      </c>
      <c r="C21" s="178" t="n">
        <f aca="false">C20*C7/100</f>
        <v>0.0384000000357628</v>
      </c>
      <c r="D21" s="110" t="str">
        <f aca="false">IF(F21=0,"",IF((ABS(F21-F19))&gt;(0.2*F21),CONCATENATE(" rec. par taxa (",F21," %) supérieur à 20 % !"),""))</f>
        <v> rec. par taxa (0,243599998280406 %)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0.243599998280406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0.00759999983012676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BRARIV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GLEHED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CAMSPX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0.00759999983012676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>No</v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Newcod</v>
      </c>
      <c r="Z26" s="9" t="str">
        <f aca="false">IF(ISERROR(MATCH(A26,,0)),IF(ISERROR(MATCH(A26,,0)),"",(MATCH(A26,,0))),(MATCH(A26,,0)))</f>
        <v/>
      </c>
      <c r="AA26" s="218"/>
      <c r="AB26" s="220" t="s">
        <v>83</v>
      </c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84</v>
      </c>
      <c r="B27" s="221" t="n">
        <v>0.00999999977648258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FONANT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82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0.00759999983012676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>No</v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Newcod</v>
      </c>
      <c r="Z28" s="9" t="str">
        <f aca="false">IF(ISERROR(MATCH(A28,,0)),IF(ISERROR(MATCH(A28,,0)),"",(MATCH(A28,,0))),(MATCH(A28,,0)))</f>
        <v/>
      </c>
      <c r="AA28" s="218"/>
      <c r="AB28" s="220" t="s">
        <v>85</v>
      </c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86</v>
      </c>
      <c r="B29" s="221" t="n">
        <v>0.00999999977648258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AMBRIP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87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0.00759999983012676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RHYRIP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0.00759999983012676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EURSPX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0.00999999977648258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0.00999999977648258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HILSPX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90</v>
      </c>
      <c r="B33" s="221" t="n">
        <v>0.00999999977648258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0.00999999977648258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FISCRA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0.00999999977648258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0.00759999983012676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 t="s">
        <v>92</v>
      </c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LEEORY</v>
      </c>
      <c r="Z34" s="9" t="str">
        <f aca="false">IF(ISERROR(MATCH(A34,,0)),IF(ISERROR(MATCH(A34,,0)),"",(MATCH(A34,,0))),(MATCH(A34,,0)))</f>
        <v/>
      </c>
      <c r="AA34" s="218" t="s">
        <v>92</v>
      </c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93</v>
      </c>
      <c r="B35" s="221" t="n">
        <v>0.00999999977648258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0.00759999983012676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CHIPOL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94</v>
      </c>
      <c r="B36" s="221" t="n">
        <v>0.00999999977648258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0.00759999983012676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PELSPX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95</v>
      </c>
      <c r="B37" s="221" t="n">
        <v>0.00999999977648258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0.00759999983012676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GLYSPX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96</v>
      </c>
      <c r="B38" s="221" t="n">
        <v>0.00999999977648258</v>
      </c>
      <c r="C38" s="222" t="n">
        <v>0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0.00759999983012676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VERBEC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97</v>
      </c>
      <c r="B39" s="221" t="n">
        <v>0.00999999977648258</v>
      </c>
      <c r="C39" s="222" t="n">
        <v>0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0.00759999983012676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LUNCRU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16</v>
      </c>
      <c r="B40" s="221" t="n">
        <v>0.100000001490116</v>
      </c>
      <c r="C40" s="222" t="n">
        <v>0.100000001490116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0.100000001490116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POLHYD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98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Bonson</v>
      </c>
      <c r="B84" s="256" t="str">
        <f aca="false">C3</f>
        <v>R BONSON A SAINT-JUST-SAINT-RAMBERT</v>
      </c>
      <c r="C84" s="257" t="n">
        <f aca="false">A4</f>
        <v>41862</v>
      </c>
      <c r="D84" s="258" t="str">
        <f aca="false">IF(ISERROR(SUM($T$23:$T$82)/SUM($U$23:$U$82)),"",SUM($T$23:$T$82)/SUM($U$23:$U$82))</f>
        <v/>
      </c>
      <c r="E84" s="259" t="n">
        <f aca="false">N13</f>
        <v>18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0.243599998280406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99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100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101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102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103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104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105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106</v>
      </c>
      <c r="R93" s="9"/>
      <c r="S93" s="215" t="str">
        <f aca="false">INDEX($A$23:$A$82,$S$92)</f>
        <v>BRARIV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6">
    <cfRule type="expression" priority="28" aboveAverage="0" equalAverage="0" bottom="0" percent="0" rank="0" text="" dxfId="26">
      <formula>ISTEXT($E26)</formula>
    </cfRule>
  </conditionalFormatting>
  <conditionalFormatting sqref="AB28">
    <cfRule type="expression" priority="29" aboveAverage="0" equalAverage="0" bottom="0" percent="0" rank="0" text="" dxfId="27">
      <formula>ISTEXT($E28)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2024-04-16T07:23:09Z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