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406011" sheetId="1" state="visible" r:id="rId3"/>
  </sheets>
  <definedNames>
    <definedName function="false" hidden="false" localSheetId="0" name="_xlnm.Print_Area" vbProcedure="false">'04406011'!$A$1:$Q$82</definedName>
    <definedName function="false" hidden="false" localSheetId="0" name="Cf." vbProcedure="false"/>
    <definedName function="false" hidden="false" localSheetId="0" name="noms_taxons" vbProcedure="false"/>
    <definedName function="false" hidden="false" localSheetId="0" name="periphyton" vbProcedure="false"/>
    <definedName function="false" hidden="false" localSheetId="0" name="type_courant" vbProcedure="false"/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10"/>
            <rFont val="Arial"/>
            <family val="2"/>
          </rPr>
          <t xml:space="preserve">Organisme qui a réalisé le relevé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0</xdr:row>
                <xdr:rowOff>9</xdr:rowOff>
              </xdr:from>
              <xdr:to>
                <xdr:col>6</xdr:col>
                <xdr:colOff>47</xdr:colOff>
                <xdr:row>2</xdr:row>
                <xdr:rowOff>7</xdr:rowOff>
              </xdr:to>
            </anchor>
          </commentPr>
        </mc:Choice>
        <mc:Fallback/>
      </mc:AlternateContent>
    </comment>
    <comment ref="A3" authorId="0">
      <text>
        <r>
          <rPr>
            <sz val="10"/>
            <rFont val="Arial"/>
            <family val="2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1</xdr:row>
                <xdr:rowOff>7</xdr:rowOff>
              </xdr:from>
              <xdr:to>
                <xdr:col>5</xdr:col>
                <xdr:colOff>2</xdr:colOff>
                <xdr:row>2</xdr:row>
                <xdr:rowOff>13</xdr:rowOff>
              </xdr:to>
            </anchor>
          </commentPr>
        </mc:Choice>
        <mc:Fallback/>
      </mc:AlternateContent>
    </comment>
    <comment ref="B4" authorId="0">
      <text>
        <r>
          <rPr>
            <sz val="10"/>
            <rFont val="Arial"/>
            <family val="2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15</xdr:colOff>
                <xdr:row>2</xdr:row>
                <xdr:rowOff>4</xdr:rowOff>
              </xdr:from>
              <xdr:to>
                <xdr:col>5</xdr:col>
                <xdr:colOff>28</xdr:colOff>
                <xdr:row>3</xdr:row>
                <xdr:rowOff>10</xdr:rowOff>
              </xdr:to>
            </anchor>
          </commentPr>
        </mc:Choice>
        <mc:Fallback/>
      </mc:AlternateContent>
    </comment>
    <comment ref="B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</xdr:row>
                <xdr:rowOff>6</xdr:rowOff>
              </xdr:from>
              <xdr:to>
                <xdr:col>5</xdr:col>
                <xdr:colOff>16</xdr:colOff>
                <xdr:row>9</xdr:row>
                <xdr:rowOff>5</xdr:rowOff>
              </xdr:to>
            </anchor>
          </commentPr>
        </mc:Choice>
        <mc:Fallback/>
      </mc:AlternateContent>
    </comment>
    <comment ref="B7" authorId="0">
      <text>
        <r>
          <rPr>
            <sz val="10"/>
            <rFont val="Arial"/>
            <family val="2"/>
          </rPr>
          <t xml:space="preserve">part de l'UR la plus courante sur la station (100% si UR unique).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4</xdr:row>
                <xdr:rowOff>18</xdr:rowOff>
              </xdr:from>
              <xdr:to>
                <xdr:col>9</xdr:col>
                <xdr:colOff>6</xdr:colOff>
                <xdr:row>8</xdr:row>
                <xdr:rowOff>0</xdr:rowOff>
              </xdr:to>
            </anchor>
          </commentPr>
        </mc:Choice>
        <mc:Fallback/>
      </mc:AlternateContent>
    </comment>
    <comment ref="C2" authorId="0">
      <text>
        <r>
          <rPr>
            <sz val="10"/>
            <rFont val="Arial"/>
            <family val="2"/>
          </rPr>
          <t xml:space="preserve">personnes ayant réalisé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0</xdr:row>
                <xdr:rowOff>9</xdr:rowOff>
              </xdr:from>
              <xdr:to>
                <xdr:col>9</xdr:col>
                <xdr:colOff>26</xdr:colOff>
                <xdr:row>3</xdr:row>
                <xdr:rowOff>9</xdr:rowOff>
              </xdr:to>
            </anchor>
          </commentPr>
        </mc:Choice>
        <mc:Fallback/>
      </mc:AlternateContent>
    </comment>
    <comment ref="C3" authorId="0">
      <text>
        <r>
          <rPr>
            <sz val="10"/>
            <rFont val="Arial"/>
            <family val="2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1</xdr:row>
                <xdr:rowOff>7</xdr:rowOff>
              </xdr:from>
              <xdr:to>
                <xdr:col>9</xdr:col>
                <xdr:colOff>22</xdr:colOff>
                <xdr:row>2</xdr:row>
                <xdr:rowOff>13</xdr:rowOff>
              </xdr:to>
            </anchor>
          </commentPr>
        </mc:Choice>
        <mc:Fallback/>
      </mc:AlternateContent>
    </comment>
    <comment ref="C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4</xdr:row>
                <xdr:rowOff>9</xdr:rowOff>
              </xdr:from>
              <xdr:to>
                <xdr:col>6</xdr:col>
                <xdr:colOff>47</xdr:colOff>
                <xdr:row>11</xdr:row>
                <xdr:rowOff>15</xdr:rowOff>
              </xdr:to>
            </anchor>
          </commentPr>
        </mc:Choice>
        <mc:Fallback/>
      </mc:AlternateContent>
    </comment>
    <comment ref="C7" authorId="0">
      <text>
        <r>
          <rPr>
            <sz val="10"/>
            <rFont val="Arial"/>
            <family val="2"/>
          </rPr>
          <t xml:space="preserve">part de l'UR la plus lente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</xdr:colOff>
                <xdr:row>6</xdr:row>
                <xdr:rowOff>2</xdr:rowOff>
              </xdr:from>
              <xdr:to>
                <xdr:col>9</xdr:col>
                <xdr:colOff>29</xdr:colOff>
                <xdr:row>9</xdr:row>
                <xdr:rowOff>3</xdr:rowOff>
              </xdr:to>
            </anchor>
          </commentPr>
        </mc:Choice>
        <mc:Fallback/>
      </mc:AlternateContent>
    </comment>
    <comment ref="L3" authorId="0">
      <text>
        <r>
          <rPr>
            <sz val="10"/>
            <rFont val="Arial"/>
            <family val="2"/>
          </rPr>
          <t xml:space="preserve">N° de code de la station (code SANDRE).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28</xdr:colOff>
                <xdr:row>1</xdr:row>
                <xdr:rowOff>7</xdr:rowOff>
              </xdr:from>
              <xdr:to>
                <xdr:col>15</xdr:col>
                <xdr:colOff>56</xdr:colOff>
                <xdr:row>4</xdr:row>
                <xdr:rowOff>8</xdr:rowOff>
              </xdr:to>
            </anchor>
          </commentPr>
        </mc:Choice>
        <mc:Fallback/>
      </mc:AlternateContent>
    </comment>
    <comment ref="N3" authorId="0">
      <text>
        <r>
          <rPr>
            <sz val="10"/>
            <rFont val="Arial"/>
            <family val="2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51</xdr:colOff>
                <xdr:row>1</xdr:row>
                <xdr:rowOff>5</xdr:rowOff>
              </xdr:from>
              <xdr:to>
                <xdr:col>15</xdr:col>
                <xdr:colOff>40</xdr:colOff>
                <xdr:row>3</xdr:row>
                <xdr:rowOff>8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<sst xmlns="http://schemas.openxmlformats.org/spreadsheetml/2006/main" count="161" uniqueCount="96">
  <si>
    <t xml:space="preserve">Relevés floristiques aquatiques - IBMR</t>
  </si>
  <si>
    <t xml:space="preserve">AQUABIO</t>
  </si>
  <si>
    <t xml:space="preserve">Christelle GISSET, Gwendal LE BRIS</t>
  </si>
  <si>
    <t xml:space="preserve">le Bonson</t>
  </si>
  <si>
    <t xml:space="preserve">R BONSON A SAINT-JUST-SAINT-RAMBERT</t>
  </si>
  <si>
    <t xml:space="preserve">04406011</t>
  </si>
  <si>
    <t xml:space="preserve">(dossier, type réseau)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</si>
  <si>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</si>
  <si>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</si>
  <si>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</si>
  <si>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</si>
  <si>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</si>
  <si>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</si>
  <si>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</si>
  <si>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</si>
  <si>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HILSPX</t>
  </si>
  <si>
    <t xml:space="preserve">Faciès dominant</t>
  </si>
  <si>
    <t xml:space="preserve">radier</t>
  </si>
  <si>
    <t xml:space="preserve">pl. lent</t>
  </si>
  <si>
    <t xml:space="preserve">niveau trophique</t>
  </si>
  <si>
    <t xml:space="preserve">moyen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</si>
  <si>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</si>
  <si>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</si>
  <si>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</si>
  <si>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</si>
  <si>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</si>
  <si>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</si>
  <si>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</si>
  <si>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</si>
  <si>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</si>
  <si>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</si>
  <si>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</si>
  <si>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</si>
  <si>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</si>
  <si>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</si>
  <si>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</si>
  <si>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</si>
  <si>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</si>
  <si>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</si>
  <si>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</si>
  <si>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</si>
  <si>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</si>
  <si>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</si>
  <si>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</si>
  <si>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</si>
  <si>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</si>
  <si>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</si>
  <si>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</si>
  <si>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</si>
  <si>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</si>
  <si>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</si>
  <si>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</si>
  <si>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Cal. Écart</t>
  </si>
  <si>
    <t xml:space="preserve">rec par UR</t>
  </si>
  <si>
    <t xml:space="preserve">rec. pondéré</t>
  </si>
  <si>
    <t xml:space="preserve">repérage des doublons</t>
  </si>
  <si>
    <t xml:space="preserve">Nouveaux taxons hors référentiel (si nécessaire)</t>
  </si>
  <si>
    <t xml:space="preserve">CODES</t>
  </si>
  <si>
    <t xml:space="preserve">%</t>
  </si>
  <si>
    <t xml:space="preserve">% sta.</t>
  </si>
  <si>
    <t xml:space="preserve">grp</t>
  </si>
  <si>
    <t xml:space="preserve">n°grp</t>
  </si>
  <si>
    <t xml:space="preserve">codes remplis</t>
  </si>
  <si>
    <t xml:space="preserve">Csi</t>
  </si>
  <si>
    <t xml:space="preserve">Ei</t>
  </si>
  <si>
    <t xml:space="preserve">NOMS</t>
  </si>
  <si>
    <t xml:space="preserve">(Cf.)</t>
  </si>
  <si>
    <t xml:space="preserve">SANDRE</t>
  </si>
  <si>
    <t xml:space="preserve">r. station</t>
  </si>
  <si>
    <t xml:space="preserve">cl. rec.</t>
  </si>
  <si>
    <t xml:space="preserve">KixCsi</t>
  </si>
  <si>
    <t xml:space="preserve">Ei x Ki x Csi</t>
  </si>
  <si>
    <t xml:space="preserve">Ei x Ki</t>
  </si>
  <si>
    <t xml:space="preserve">Noms</t>
  </si>
  <si>
    <t xml:space="preserve">cd_sandre</t>
  </si>
  <si>
    <t xml:space="preserve">code taxa</t>
  </si>
  <si>
    <t xml:space="preserve">index ligne</t>
  </si>
  <si>
    <t xml:space="preserve">CLASPX</t>
  </si>
  <si>
    <t xml:space="preserve"> -</t>
  </si>
  <si>
    <t xml:space="preserve">OEDSPX</t>
  </si>
  <si>
    <t xml:space="preserve">FONANT</t>
  </si>
  <si>
    <t xml:space="preserve">MELSPX</t>
  </si>
  <si>
    <t xml:space="preserve">HYAFLU</t>
  </si>
  <si>
    <t xml:space="preserve">RHYRIP</t>
  </si>
  <si>
    <t xml:space="preserve">AUDSPX</t>
  </si>
  <si>
    <t xml:space="preserve">PHOSPX</t>
  </si>
  <si>
    <t xml:space="preserve">GLEHED</t>
  </si>
  <si>
    <t xml:space="preserve">PAASPX</t>
  </si>
  <si>
    <t xml:space="preserve">ROBUSTESSE</t>
  </si>
  <si>
    <t xml:space="preserve">K.CS (Ei.Ki max)</t>
  </si>
  <si>
    <t xml:space="preserve">E.K.CS (Ei.Ki max)</t>
  </si>
  <si>
    <t xml:space="preserve">rech. Ei.Ki Max</t>
  </si>
  <si>
    <t xml:space="preserve">new IBMR</t>
  </si>
  <si>
    <t xml:space="preserve">code taxon à supp.</t>
  </si>
  <si>
    <t xml:space="preserve">index ligne corresp.</t>
  </si>
  <si>
    <t xml:space="preserve">taxon supp.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</si>
</sst>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General"/>
    <numFmt numFmtId="170" formatCode="_-* #,##0.00\ _F_-;\-* #,##0.00\ _F_-;_-* \-??\ _F_-;_-@_-"/>
    <numFmt numFmtId="171" formatCode="0.0"/>
    <numFmt numFmtId="172" formatCode="_-* #,##0\ _F_-;\-* #,##0\ _F_-;_-* &quot;- &quot;_F_-;_-@_-"/>
    <numFmt numFmtId="173" formatCode="0"/>
  </numFmts>
  <fonts count="29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rgb="FFF2F2F2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8CC8A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8CC8AF"/>
      <name val="Arial"/>
      <family val="2"/>
      <charset val="1"/>
    </font>
    <font>
      <sz val="7"/>
      <name val="Arial"/>
      <family val="2"/>
      <charset val="1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8CC8AF"/>
        <bgColor rgb="FF99CC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2F2F2"/>
      </patternFill>
    </fill>
    <fill>
      <patternFill patternType="solid">
        <fgColor rgb="FFC4BD97"/>
        <bgColor rgb="FFBFBFBF"/>
      </patternFill>
    </fill>
    <fill>
      <patternFill patternType="solid">
        <fgColor rgb="FFCCFFFF"/>
        <bgColor rgb="FFCCFFFF"/>
      </patternFill>
    </fill>
    <fill>
      <patternFill patternType="solid">
        <fgColor rgb="FFBFBFBF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8CC8AF"/>
      </patternFill>
    </fill>
  </fills>
  <borders count="75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>
        <color rgb="FF8CC8AF"/>
      </bottom>
      <diagonal/>
    </border>
    <border diagonalUp="false" diagonalDown="false">
      <left/>
      <right/>
      <top/>
      <bottom style="hair">
        <color rgb="FF8CC8AF"/>
      </bottom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 style="hair"/>
      <top style="thin"/>
      <bottom/>
      <diagonal/>
    </border>
    <border diagonalUp="false" diagonalDown="false">
      <left style="hair"/>
      <right style="thin"/>
      <top style="thin"/>
      <bottom/>
      <diagonal/>
    </border>
    <border diagonalUp="false" diagonalDown="false">
      <left/>
      <right/>
      <top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 style="hair"/>
      <top/>
      <bottom/>
      <diagonal/>
    </border>
    <border diagonalUp="false" diagonalDown="false">
      <left style="hair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 style="hair"/>
      <top/>
      <bottom style="thin"/>
      <diagonal/>
    </border>
    <border diagonalUp="false" diagonalDown="false">
      <left style="hair"/>
      <right style="thin"/>
      <top/>
      <bottom style="thin"/>
      <diagonal/>
    </border>
    <border diagonalUp="false" diagonalDown="false">
      <left/>
      <right/>
      <top style="hair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5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2" borderId="1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3" borderId="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6" fillId="2" borderId="2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5" borderId="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1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5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6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9" fillId="6" borderId="6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0" fillId="6" borderId="2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3" borderId="0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6" borderId="2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6" borderId="0" xfId="2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5" borderId="7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5" fontId="8" fillId="6" borderId="8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6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8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9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3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1" fillId="7" borderId="10" xfId="2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6" borderId="11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8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8" borderId="1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9" borderId="1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13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1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3" fillId="9" borderId="1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3" fillId="4" borderId="1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4" fillId="10" borderId="1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8" fillId="10" borderId="17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10" borderId="1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7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18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9" borderId="19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9" borderId="19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5" fillId="9" borderId="20" xfId="2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9" borderId="21" xfId="2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6" fillId="9" borderId="22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0" fillId="9" borderId="23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6" borderId="24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6" borderId="24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9" borderId="25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9" borderId="2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26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9" borderId="27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9" borderId="2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9" borderId="29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6" fillId="9" borderId="30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4" borderId="15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0" fillId="10" borderId="1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5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6" borderId="1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9" fillId="8" borderId="0" xfId="2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7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9" borderId="1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9" borderId="0" xfId="2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6" fillId="9" borderId="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9" borderId="31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9" borderId="32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9" borderId="33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0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8" borderId="0" xfId="2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7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3" fillId="9" borderId="34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0" fillId="9" borderId="0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70" fontId="0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24" fillId="8" borderId="2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24" fillId="8" borderId="7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9" borderId="1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9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11" borderId="5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1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9" borderId="3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9" borderId="3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3" fillId="9" borderId="3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0" fillId="9" borderId="37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9" borderId="0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2" fontId="0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10" borderId="3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39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4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4" fillId="8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1" fontId="14" fillId="8" borderId="7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15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2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4" fillId="10" borderId="4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42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43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1" fillId="9" borderId="44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9" borderId="36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9" borderId="4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9" borderId="34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9" borderId="0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4" borderId="15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9" borderId="46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9" borderId="47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9" borderId="47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10" borderId="4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49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5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4" fillId="8" borderId="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14" fillId="8" borderId="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1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14" fillId="8" borderId="7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1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5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4" fillId="10" borderId="5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53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54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3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0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0" fillId="4" borderId="15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5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5" fillId="8" borderId="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5" fillId="8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0" fillId="10" borderId="2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10" fillId="10" borderId="1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3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25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9" borderId="2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8" fillId="9" borderId="2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9" borderId="55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26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26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10" borderId="16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0" fillId="10" borderId="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10" borderId="1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10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3" fontId="8" fillId="10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8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8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10" borderId="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10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10" borderId="57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4" borderId="58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10" borderId="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3" borderId="5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1" fontId="26" fillId="3" borderId="59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8" fillId="10" borderId="2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25" fillId="10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1" fontId="0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8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9" fillId="10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9" fillId="10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1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0" borderId="1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0" borderId="5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10" borderId="1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10" borderId="6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3" borderId="61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3" borderId="2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10" borderId="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10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24" fillId="10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0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10" borderId="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59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0" borderId="1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62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60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0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3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6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10" borderId="4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14" fillId="8" borderId="4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27" fillId="3" borderId="4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14" fillId="10" borderId="4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6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65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66" xfId="2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8" borderId="66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58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0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0" borderId="63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0" borderId="64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1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67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3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69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10" borderId="43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14" fillId="8" borderId="43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27" fillId="3" borderId="43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14" fillId="10" borderId="43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3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67" xfId="2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8" borderId="67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0" fillId="3" borderId="70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0" borderId="68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0" borderId="69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8" borderId="36" xfId="2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6" borderId="52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71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54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7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73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0" borderId="54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4" fillId="8" borderId="5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27" fillId="3" borderId="5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14" fillId="10" borderId="5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74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71" xfId="2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8" borderId="71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6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2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0" borderId="72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0" borderId="73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3" borderId="5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15" fillId="0" borderId="0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0" fillId="0" borderId="0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6" fontId="0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1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1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0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73" fontId="0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6" fillId="3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8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4" xfId="20"/>
  </cellStyles>
  <dxfs count="33"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  <dxf>
      <font>
        <color rgb="FFFF0000"/>
      </font>
    </dxf>
    <dxf>
      <fill>
        <patternFill>
          <bgColor rgb="FFCCFFFF"/>
        </patternFill>
      </fill>
    </dxf>
    <dxf>
      <font>
        <color rgb="FFC0C0C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FFFF"/>
      </font>
    </dxf>
    <dxf>
      <font>
        <color rgb="FFFFFFFF"/>
      </font>
    </dxf>
    <dxf>
      <font>
        <color rgb="FF339966"/>
      </font>
    </dxf>
    <dxf>
      <font>
        <color rgb="FF339966"/>
      </font>
    </dxf>
    <dxf>
      <font>
        <color rgb="FFFF0000"/>
      </font>
    </dxf>
    <dxf>
      <font>
        <b val="0"/>
        <i val="0"/>
        <strike val="0"/>
        <color rgb="FFFF0000"/>
      </font>
    </dxf>
    <dxf>
      <font>
        <color rgb="FFFF0000"/>
      </font>
    </dxf>
    <dxf>
      <font>
        <b val="1"/>
        <i val="0"/>
        <color rgb="FFFFFF99"/>
      </font>
    </dxf>
    <dxf>
      <font>
        <b val="1"/>
        <i val="0"/>
      </font>
    </dxf>
    <dxf>
      <font>
        <b val="0"/>
        <i val="0"/>
        <strike val="0"/>
        <color rgb="FF80808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C4BD97"/>
      <rgbColor rgb="FF3366FF"/>
      <rgbColor rgb="FF33CCCC"/>
      <rgbColor rgb="FF99CC00"/>
      <rgbColor rgb="FFFFCC00"/>
      <rgbColor rgb="FFFF9900"/>
      <rgbColor rgb="FFFF6600"/>
      <rgbColor rgb="FF666699"/>
      <rgbColor rgb="FF8CC8AF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Z108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43359375" defaultRowHeight="12.7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2.15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7" min="6" style="1" width="7.16"/>
    <col collapsed="false" customWidth="true" hidden="true" outlineLevel="0" max="8" min="8" style="1" width="3.15"/>
    <col collapsed="false" customWidth="true" hidden="true" outlineLevel="0" max="9" min="9" style="1" width="4.57"/>
    <col collapsed="false" customWidth="true" hidden="false" outlineLevel="0" max="10" min="10" style="1" width="4.29"/>
    <col collapsed="false" customWidth="true" hidden="false" outlineLevel="0" max="11" min="11" style="1" width="4.14"/>
    <col collapsed="false" customWidth="true" hidden="false" outlineLevel="0" max="12" min="12" style="1" width="9"/>
    <col collapsed="false" customWidth="true" hidden="false" outlineLevel="0" max="13" min="13" style="1" width="8"/>
    <col collapsed="false" customWidth="true" hidden="false" outlineLevel="0" max="14" min="14" style="1" width="8.71"/>
    <col collapsed="false" customWidth="true" hidden="false" outlineLevel="0" max="15" min="15" style="1" width="8.57"/>
    <col collapsed="false" customWidth="true" hidden="false" outlineLevel="0" max="16" min="16" style="1" width="8.86"/>
    <col collapsed="false" customWidth="true" hidden="false" outlineLevel="0" max="17" min="17" style="1" width="7.16"/>
    <col collapsed="false" customWidth="true" hidden="true" outlineLevel="0" max="19" min="18" style="1" width="8.71"/>
    <col collapsed="false" customWidth="true" hidden="true" outlineLevel="0" max="20" min="20" style="1" width="10.42"/>
    <col collapsed="false" customWidth="true" hidden="true" outlineLevel="0" max="21" min="21" style="1" width="11.29"/>
    <col collapsed="false" customWidth="true" hidden="true" outlineLevel="0" max="22" min="22" style="1" width="10.42"/>
    <col collapsed="false" customWidth="true" hidden="false" outlineLevel="0" max="23" min="23" style="1" width="32.29"/>
    <col collapsed="false" customWidth="true" hidden="false" outlineLevel="0" max="24" min="24" style="1" width="9.71"/>
    <col collapsed="false" customWidth="false" hidden="true" outlineLevel="0" max="25" min="25" style="1" width="11.43"/>
    <col collapsed="false" customWidth="true" hidden="true" outlineLevel="0" max="26" min="26" style="1" width="8.15"/>
    <col collapsed="false" customWidth="false" hidden="false" outlineLevel="0" max="1024" min="27" style="1" width="11.43"/>
  </cols>
  <sheetData>
    <row r="1" customFormat="false" ht="13.8" hidden="false" customHeight="false" outlineLevel="0" collapsed="false">
      <c r="A1" s="2" t="s">
        <v>0</v>
      </c>
      <c r="B1" s="3"/>
      <c r="C1" s="3"/>
      <c r="D1" s="3"/>
      <c r="E1" s="3"/>
      <c r="F1" s="3"/>
      <c r="G1" s="4"/>
      <c r="H1" s="5"/>
      <c r="I1" s="6"/>
      <c r="J1" s="3"/>
      <c r="K1" s="3"/>
      <c r="L1" s="3"/>
      <c r="M1" s="3"/>
      <c r="N1" s="3"/>
      <c r="O1" s="3"/>
      <c r="P1" s="7" t="str">
        <f aca="false">CONCATENATE("modèle Irstea-GIS   ",CONCATENATE(,))</f>
        <v>modèle Irstea-GIS   </v>
      </c>
      <c r="Q1" s="8"/>
      <c r="R1" s="6"/>
      <c r="S1" s="6"/>
      <c r="T1" s="6"/>
      <c r="U1" s="6"/>
      <c r="V1" s="6"/>
      <c r="W1" s="9"/>
    </row>
    <row r="2" customFormat="false" ht="12.75" hidden="false" customHeight="false" outlineLevel="0" collapsed="false">
      <c r="A2" s="10" t="s">
        <v>1</v>
      </c>
      <c r="B2" s="11"/>
      <c r="C2" s="12" t="s">
        <v>2</v>
      </c>
      <c r="D2" s="13"/>
      <c r="E2" s="14"/>
      <c r="F2" s="15"/>
      <c r="G2" s="15"/>
      <c r="H2" s="16"/>
      <c r="I2" s="6"/>
      <c r="J2" s="15"/>
      <c r="K2" s="15"/>
      <c r="L2" s="15"/>
      <c r="M2" s="17"/>
      <c r="N2" s="18"/>
      <c r="O2" s="18"/>
      <c r="P2" s="19"/>
      <c r="Q2" s="8"/>
      <c r="R2" s="6"/>
      <c r="S2" s="6"/>
      <c r="T2" s="6"/>
      <c r="U2" s="6"/>
      <c r="V2" s="6"/>
      <c r="W2" s="20"/>
    </row>
    <row r="3" customFormat="false" ht="12.75" hidden="false" customHeight="false" outlineLevel="0" collapsed="false">
      <c r="A3" s="10" t="s">
        <v>3</v>
      </c>
      <c r="B3" s="11"/>
      <c r="C3" s="10" t="s">
        <v>4</v>
      </c>
      <c r="D3" s="21"/>
      <c r="E3" s="21"/>
      <c r="F3" s="22"/>
      <c r="G3" s="22"/>
      <c r="H3" s="21"/>
      <c r="I3" s="6"/>
      <c r="J3" s="13"/>
      <c r="K3" s="23"/>
      <c r="L3" s="24" t="s">
        <v>5</v>
      </c>
      <c r="M3" s="25"/>
      <c r="N3" s="26" t="s">
        <v>6</v>
      </c>
      <c r="O3" s="27"/>
      <c r="P3" s="27"/>
      <c r="Q3" s="28"/>
      <c r="R3" s="6"/>
      <c r="S3" s="6"/>
      <c r="T3" s="6"/>
      <c r="U3" s="6"/>
      <c r="V3" s="6"/>
      <c r="W3" s="20"/>
    </row>
    <row r="4" customFormat="false" ht="12.75" hidden="false" customHeight="false" outlineLevel="0" collapsed="false">
      <c r="A4" s="29" t="s">
        <v>7</v>
      </c>
      <c r="B4" s="30" t="n">
        <v>42941</v>
      </c>
      <c r="C4" s="31"/>
      <c r="D4" s="21"/>
      <c r="E4" s="21"/>
      <c r="F4" s="31"/>
      <c r="G4" s="32"/>
      <c r="H4" s="21"/>
      <c r="I4" s="6"/>
      <c r="J4" s="33" t="s">
        <v>8</v>
      </c>
      <c r="K4" s="34"/>
      <c r="L4" s="34"/>
      <c r="M4" s="35"/>
      <c r="N4" s="35"/>
      <c r="O4" s="36" t="s">
        <v>9</v>
      </c>
      <c r="P4" s="35"/>
      <c r="Q4" s="37"/>
      <c r="R4" s="6"/>
      <c r="S4" s="6"/>
      <c r="T4" s="6"/>
      <c r="U4" s="6"/>
      <c r="V4" s="6"/>
      <c r="W4" s="20"/>
    </row>
    <row r="5" customFormat="false" ht="14.25" hidden="false" customHeight="true" outlineLevel="0" collapsed="false">
      <c r="A5" s="38" t="s">
        <v>10</v>
      </c>
      <c r="B5" s="39" t="s">
        <v>11</v>
      </c>
      <c r="C5" s="40" t="s">
        <v>12</v>
      </c>
      <c r="D5" s="41"/>
      <c r="E5" s="41"/>
      <c r="F5" s="42" t="s">
        <v>13</v>
      </c>
      <c r="G5" s="43"/>
      <c r="H5" s="41"/>
      <c r="I5" s="6"/>
      <c r="J5" s="44"/>
      <c r="K5" s="45"/>
      <c r="L5" s="46" t="s">
        <v>14</v>
      </c>
      <c r="M5" s="47" t="n">
        <v>11.4117647058824</v>
      </c>
      <c r="N5" s="48"/>
      <c r="O5" s="49" t="s">
        <v>15</v>
      </c>
      <c r="P5" s="50" t="n">
        <v>10.3076923076923</v>
      </c>
      <c r="Q5" s="51"/>
      <c r="R5" s="6"/>
      <c r="S5" s="6"/>
      <c r="T5" s="6"/>
      <c r="U5" s="6"/>
      <c r="V5" s="6"/>
      <c r="W5" s="20"/>
    </row>
    <row r="6" customFormat="false" ht="12.75" hidden="false" customHeight="false" outlineLevel="0" collapsed="false">
      <c r="A6" s="38" t="s">
        <v>16</v>
      </c>
      <c r="B6" s="52" t="s">
        <v>17</v>
      </c>
      <c r="C6" s="53" t="s">
        <v>18</v>
      </c>
      <c r="D6" s="54"/>
      <c r="E6" s="54"/>
      <c r="F6" s="55"/>
      <c r="G6" s="43"/>
      <c r="H6" s="41"/>
      <c r="I6" s="6"/>
      <c r="J6" s="56"/>
      <c r="K6" s="57"/>
      <c r="L6" s="58" t="s">
        <v>19</v>
      </c>
      <c r="M6" s="59" t="s">
        <v>20</v>
      </c>
      <c r="N6" s="60"/>
      <c r="O6" s="61" t="n">
        <v>1</v>
      </c>
      <c r="P6" s="62" t="s">
        <v>20</v>
      </c>
      <c r="Q6" s="63"/>
      <c r="R6" s="6"/>
      <c r="S6" s="6"/>
      <c r="T6" s="6"/>
      <c r="U6" s="6"/>
      <c r="V6" s="6"/>
      <c r="W6" s="20"/>
    </row>
    <row r="7" customFormat="false" ht="12.75" hidden="false" customHeight="false" outlineLevel="0" collapsed="false">
      <c r="A7" s="64" t="s">
        <v>21</v>
      </c>
      <c r="B7" s="65" t="n">
        <v>41</v>
      </c>
      <c r="C7" s="66" t="n">
        <v>59</v>
      </c>
      <c r="D7" s="54"/>
      <c r="E7" s="54"/>
      <c r="F7" s="67" t="n">
        <f aca="false">B7+C7</f>
        <v>100</v>
      </c>
      <c r="G7" s="68"/>
      <c r="H7" s="54"/>
      <c r="I7" s="6"/>
      <c r="J7" s="69"/>
      <c r="K7" s="70"/>
      <c r="L7" s="71"/>
      <c r="M7" s="72"/>
      <c r="N7" s="73"/>
      <c r="O7" s="74" t="s">
        <v>22</v>
      </c>
      <c r="P7" s="75" t="s">
        <v>23</v>
      </c>
      <c r="Q7" s="76"/>
      <c r="R7" s="6"/>
      <c r="S7" s="6"/>
      <c r="T7" s="6"/>
      <c r="U7" s="6"/>
      <c r="V7" s="6"/>
      <c r="W7" s="20"/>
    </row>
    <row r="8" customFormat="false" ht="12.75" hidden="false" customHeight="false" outlineLevel="0" collapsed="false">
      <c r="A8" s="40" t="s">
        <v>24</v>
      </c>
      <c r="B8" s="40"/>
      <c r="C8" s="40"/>
      <c r="D8" s="54"/>
      <c r="E8" s="54"/>
      <c r="F8" s="77" t="s">
        <v>25</v>
      </c>
      <c r="G8" s="78"/>
      <c r="H8" s="54"/>
      <c r="I8" s="6"/>
      <c r="J8" s="69"/>
      <c r="K8" s="70"/>
      <c r="L8" s="71"/>
      <c r="M8" s="72"/>
      <c r="N8" s="79" t="s">
        <v>26</v>
      </c>
      <c r="O8" s="80" t="str">
        <f aca="false">IF(ISERROR(AVERAGE(J23:J82))," ",AVERAGE(J23:J82))</f>
        <v> </v>
      </c>
      <c r="P8" s="80" t="str">
        <f aca="false">IF(ISERROR(AVERAGE(K23:K82)),"  ",AVERAGE(K23:K82))</f>
        <v>  </v>
      </c>
      <c r="Q8" s="81"/>
      <c r="R8" s="6"/>
      <c r="S8" s="6"/>
      <c r="T8" s="6"/>
      <c r="U8" s="6"/>
      <c r="V8" s="6"/>
      <c r="W8" s="20"/>
    </row>
    <row r="9" customFormat="false" ht="12.75" hidden="false" customHeight="false" outlineLevel="0" collapsed="false">
      <c r="A9" s="38" t="s">
        <v>27</v>
      </c>
      <c r="B9" s="65" t="n">
        <v>0.5</v>
      </c>
      <c r="C9" s="66" t="n">
        <v>2.20000004768372</v>
      </c>
      <c r="D9" s="82"/>
      <c r="E9" s="82"/>
      <c r="F9" s="83" t="n">
        <f aca="false">($B9*$B$7+$C9*$C$7)/100</f>
        <v>1.50300002813339</v>
      </c>
      <c r="G9" s="84"/>
      <c r="H9" s="41"/>
      <c r="I9" s="6"/>
      <c r="J9" s="85"/>
      <c r="K9" s="86"/>
      <c r="L9" s="71"/>
      <c r="M9" s="87"/>
      <c r="N9" s="79" t="s">
        <v>28</v>
      </c>
      <c r="O9" s="80" t="str">
        <f aca="false">IF(ISERROR(STDEVP(J23:J82))," ",STDEVP(J23:J82))</f>
        <v> </v>
      </c>
      <c r="P9" s="80" t="str">
        <f aca="false">IF(ISERROR(STDEVP(K23:K82)),"  ",STDEVP(K23:K82))</f>
        <v>  </v>
      </c>
      <c r="Q9" s="81"/>
      <c r="R9" s="6"/>
      <c r="S9" s="6"/>
      <c r="T9" s="6"/>
      <c r="U9" s="6"/>
      <c r="V9" s="6"/>
      <c r="W9" s="20"/>
    </row>
    <row r="10" customFormat="false" ht="12.75" hidden="false" customHeight="false" outlineLevel="0" collapsed="false">
      <c r="A10" s="38" t="s">
        <v>29</v>
      </c>
      <c r="B10" s="88"/>
      <c r="C10" s="89"/>
      <c r="D10" s="82"/>
      <c r="E10" s="82"/>
      <c r="F10" s="83"/>
      <c r="G10" s="84"/>
      <c r="H10" s="54"/>
      <c r="I10" s="6"/>
      <c r="J10" s="90"/>
      <c r="K10" s="91" t="s">
        <v>30</v>
      </c>
      <c r="L10" s="92"/>
      <c r="M10" s="93"/>
      <c r="N10" s="79" t="s">
        <v>31</v>
      </c>
      <c r="O10" s="94" t="n">
        <f aca="false">MIN(J23:J82)</f>
        <v>0</v>
      </c>
      <c r="P10" s="94" t="n">
        <f aca="false">MIN(K23:K82)</f>
        <v>0</v>
      </c>
      <c r="Q10" s="95"/>
      <c r="R10" s="6"/>
      <c r="S10" s="6"/>
      <c r="T10" s="6"/>
      <c r="U10" s="6"/>
      <c r="V10" s="6"/>
      <c r="W10" s="20"/>
    </row>
    <row r="11" customFormat="false" ht="12.75" hidden="false" customHeight="false" outlineLevel="0" collapsed="false">
      <c r="A11" s="96" t="s">
        <v>32</v>
      </c>
      <c r="B11" s="97"/>
      <c r="C11" s="98"/>
      <c r="D11" s="82"/>
      <c r="E11" s="82"/>
      <c r="F11" s="99" t="n">
        <f aca="false">($B11*$B$7+$C11*$C$7)/100</f>
        <v>0</v>
      </c>
      <c r="G11" s="100"/>
      <c r="H11" s="54"/>
      <c r="I11" s="6"/>
      <c r="J11" s="101" t="s">
        <v>33</v>
      </c>
      <c r="K11" s="101"/>
      <c r="L11" s="102" t="n">
        <f aca="false">COUNTIF($G$23:$G$82,"=HET")</f>
        <v>0</v>
      </c>
      <c r="M11" s="103"/>
      <c r="N11" s="79" t="s">
        <v>34</v>
      </c>
      <c r="O11" s="94" t="n">
        <f aca="false">MAX(J23:J82)</f>
        <v>0</v>
      </c>
      <c r="P11" s="94" t="n">
        <f aca="false">MAX(K23:K82)</f>
        <v>0</v>
      </c>
      <c r="Q11" s="95"/>
      <c r="R11" s="6"/>
      <c r="S11" s="6"/>
      <c r="T11" s="6"/>
      <c r="U11" s="6"/>
      <c r="V11" s="6"/>
      <c r="W11" s="20"/>
    </row>
    <row r="12" customFormat="false" ht="12.75" hidden="false" customHeight="false" outlineLevel="0" collapsed="false">
      <c r="A12" s="104" t="s">
        <v>35</v>
      </c>
      <c r="B12" s="105"/>
      <c r="C12" s="106"/>
      <c r="D12" s="82"/>
      <c r="E12" s="82"/>
      <c r="F12" s="99" t="n">
        <f aca="false">($B12*$B$7+$C12*$C$7)/100</f>
        <v>0</v>
      </c>
      <c r="G12" s="100"/>
      <c r="H12" s="54"/>
      <c r="I12" s="6"/>
      <c r="J12" s="101" t="s">
        <v>36</v>
      </c>
      <c r="K12" s="101"/>
      <c r="L12" s="102" t="n">
        <f aca="false">COUNTIF($G$23:$G$82,"=ALG")</f>
        <v>0</v>
      </c>
      <c r="M12" s="103"/>
      <c r="N12" s="107"/>
      <c r="O12" s="108" t="s">
        <v>30</v>
      </c>
      <c r="P12" s="109"/>
      <c r="Q12" s="110"/>
      <c r="R12" s="6"/>
      <c r="S12" s="6"/>
      <c r="T12" s="6"/>
      <c r="U12" s="6"/>
      <c r="V12" s="6"/>
      <c r="W12" s="20"/>
    </row>
    <row r="13" customFormat="false" ht="12.75" hidden="false" customHeight="false" outlineLevel="0" collapsed="false">
      <c r="A13" s="104" t="s">
        <v>37</v>
      </c>
      <c r="B13" s="105"/>
      <c r="C13" s="106"/>
      <c r="D13" s="82"/>
      <c r="E13" s="82"/>
      <c r="F13" s="99" t="n">
        <f aca="false">($B13*$B$7+$C13*$C$7)/100</f>
        <v>0</v>
      </c>
      <c r="G13" s="100"/>
      <c r="H13" s="54"/>
      <c r="I13" s="6"/>
      <c r="J13" s="101" t="s">
        <v>38</v>
      </c>
      <c r="K13" s="101"/>
      <c r="L13" s="102" t="n">
        <f aca="false">COUNTIF($G$23:$G$82,"=BRm")+COUNTIF($G$23:$G$82,"=BRh")</f>
        <v>0</v>
      </c>
      <c r="M13" s="103"/>
      <c r="N13" s="111" t="s">
        <v>39</v>
      </c>
      <c r="O13" s="112" t="n">
        <f aca="false">COUNTIF(F23:F82,"&gt;0")</f>
        <v>11</v>
      </c>
      <c r="P13" s="94"/>
      <c r="Q13" s="113"/>
      <c r="R13" s="6"/>
      <c r="S13" s="6"/>
      <c r="T13" s="6"/>
      <c r="U13" s="6"/>
      <c r="V13" s="6"/>
      <c r="W13" s="20"/>
    </row>
    <row r="14" customFormat="false" ht="12.75" hidden="false" customHeight="false" outlineLevel="0" collapsed="false">
      <c r="A14" s="104" t="s">
        <v>40</v>
      </c>
      <c r="B14" s="105"/>
      <c r="C14" s="106"/>
      <c r="D14" s="82"/>
      <c r="E14" s="82"/>
      <c r="F14" s="99" t="n">
        <f aca="false">($B14*$B$7+$C14*$C$7)/100</f>
        <v>0</v>
      </c>
      <c r="G14" s="100"/>
      <c r="H14" s="54"/>
      <c r="I14" s="6"/>
      <c r="J14" s="101" t="s">
        <v>41</v>
      </c>
      <c r="K14" s="101"/>
      <c r="L14" s="102" t="n">
        <f aca="false">COUNTIF($G$23:$G$82,"=PTE")+COUNTIF($G$23:$G$82,"=LIC")</f>
        <v>0</v>
      </c>
      <c r="M14" s="103"/>
      <c r="N14" s="114" t="s">
        <v>42</v>
      </c>
      <c r="O14" s="115" t="n">
        <f aca="false">COUNTIF($J$23:$J$82,"&gt;-1")</f>
        <v>0</v>
      </c>
      <c r="P14" s="116"/>
      <c r="Q14" s="113"/>
      <c r="R14" s="6"/>
      <c r="S14" s="6"/>
      <c r="T14" s="6"/>
      <c r="U14" s="6"/>
      <c r="V14" s="6"/>
      <c r="W14" s="20"/>
    </row>
    <row r="15" customFormat="false" ht="12.75" hidden="false" customHeight="false" outlineLevel="0" collapsed="false">
      <c r="A15" s="117" t="s">
        <v>43</v>
      </c>
      <c r="B15" s="118"/>
      <c r="C15" s="119"/>
      <c r="D15" s="82"/>
      <c r="E15" s="82"/>
      <c r="F15" s="99" t="n">
        <f aca="false">($B15*$B$7+$C15*$C$7)/100</f>
        <v>0</v>
      </c>
      <c r="G15" s="100"/>
      <c r="H15" s="54"/>
      <c r="I15" s="6"/>
      <c r="J15" s="101" t="s">
        <v>44</v>
      </c>
      <c r="K15" s="101"/>
      <c r="L15" s="102" t="n">
        <f aca="false">(COUNTIF($G$23:$G$82,"=PHy"))+(COUNTIF($G$23:$G$82,"=PHe"))+(COUNTIF($G$23:$G$82,"=PHg"))+(COUNTIF($G$23:$G$82,"=PHx"))</f>
        <v>0</v>
      </c>
      <c r="M15" s="103"/>
      <c r="N15" s="111" t="s">
        <v>45</v>
      </c>
      <c r="O15" s="112" t="n">
        <f aca="false">COUNTIF(K23:K82,"=1")</f>
        <v>0</v>
      </c>
      <c r="P15" s="94"/>
      <c r="Q15" s="113"/>
      <c r="R15" s="6"/>
      <c r="S15" s="6"/>
      <c r="T15" s="6"/>
      <c r="U15" s="6"/>
      <c r="V15" s="6"/>
      <c r="W15" s="20"/>
    </row>
    <row r="16" customFormat="false" ht="12.75" hidden="false" customHeight="false" outlineLevel="0" collapsed="false">
      <c r="A16" s="96" t="s">
        <v>46</v>
      </c>
      <c r="B16" s="97"/>
      <c r="C16" s="98"/>
      <c r="D16" s="82"/>
      <c r="E16" s="82"/>
      <c r="F16" s="120"/>
      <c r="G16" s="121" t="n">
        <f aca="false">($B16*$B$7+$C16*$C$7)/100</f>
        <v>0</v>
      </c>
      <c r="H16" s="54"/>
      <c r="I16" s="6"/>
      <c r="J16" s="122"/>
      <c r="K16" s="123"/>
      <c r="L16" s="123"/>
      <c r="M16" s="103"/>
      <c r="N16" s="111" t="s">
        <v>47</v>
      </c>
      <c r="O16" s="112" t="n">
        <f aca="false">COUNTIF(K23:K82,"=2")</f>
        <v>0</v>
      </c>
      <c r="P16" s="94"/>
      <c r="Q16" s="113"/>
      <c r="R16" s="6"/>
      <c r="S16" s="6"/>
      <c r="T16" s="6"/>
      <c r="U16" s="6"/>
      <c r="V16" s="6"/>
      <c r="W16" s="20"/>
    </row>
    <row r="17" customFormat="false" ht="12.75" hidden="false" customHeight="false" outlineLevel="0" collapsed="false">
      <c r="A17" s="104" t="s">
        <v>48</v>
      </c>
      <c r="B17" s="105"/>
      <c r="C17" s="106"/>
      <c r="D17" s="82"/>
      <c r="E17" s="82"/>
      <c r="F17" s="124"/>
      <c r="G17" s="125" t="n">
        <f aca="false">($B17*$B$7+$C17*$C$7)/100</f>
        <v>0</v>
      </c>
      <c r="H17" s="54"/>
      <c r="I17" s="6"/>
      <c r="J17" s="126"/>
      <c r="K17" s="127"/>
      <c r="L17" s="128" t="s">
        <v>49</v>
      </c>
      <c r="M17" s="129" t="n">
        <f aca="false">IF(ISERROR((O13-(COUNTIF(J23:J82,"nc")))/O13),"-",(O13-(COUNTIF(J23:J82,"nc")))/O13)</f>
        <v>1</v>
      </c>
      <c r="N17" s="111" t="s">
        <v>50</v>
      </c>
      <c r="O17" s="112" t="n">
        <f aca="false">COUNTIF(K23:K82,"=3")</f>
        <v>0</v>
      </c>
      <c r="P17" s="94"/>
      <c r="Q17" s="113"/>
      <c r="R17" s="6"/>
      <c r="S17" s="6"/>
      <c r="T17" s="6"/>
      <c r="U17" s="6"/>
      <c r="V17" s="6"/>
      <c r="W17" s="130"/>
    </row>
    <row r="18" customFormat="false" ht="12.75" hidden="false" customHeight="false" outlineLevel="0" collapsed="false">
      <c r="A18" s="131" t="s">
        <v>51</v>
      </c>
      <c r="B18" s="132"/>
      <c r="C18" s="133"/>
      <c r="D18" s="82"/>
      <c r="E18" s="134" t="s">
        <v>52</v>
      </c>
      <c r="F18" s="124"/>
      <c r="G18" s="125" t="n">
        <f aca="false">($B18*$B$7+$C18*$C$7)/100</f>
        <v>0</v>
      </c>
      <c r="H18" s="54"/>
      <c r="I18" s="6"/>
      <c r="J18" s="122"/>
      <c r="K18" s="122"/>
      <c r="L18" s="123"/>
      <c r="M18" s="103"/>
      <c r="N18" s="135"/>
      <c r="O18" s="136"/>
      <c r="P18" s="137"/>
      <c r="Q18" s="138"/>
      <c r="R18" s="6"/>
      <c r="S18" s="6"/>
      <c r="T18" s="6"/>
      <c r="U18" s="6"/>
      <c r="V18" s="6"/>
      <c r="W18" s="139"/>
    </row>
    <row r="19" customFormat="false" ht="12.75" hidden="false" customHeight="false" outlineLevel="0" collapsed="false">
      <c r="A19" s="140" t="str">
        <f aca="false">IF(AND(OR(AND((B9=""),(B7="")),(B9=""),AND(ISNUMBER(B9),ISNUMBER(B7))),OR(AND((C9=""),(C7="")),(C9=""),AND(ISNUMBER(C9),ISNUMBER(C7)))),"","ATTENTION: renseigner % faciès / station")</f>
        <v/>
      </c>
      <c r="B19" s="141"/>
      <c r="C19" s="142"/>
      <c r="D19" s="143" t="n">
        <f aca="false">IF($G$19=0,0,IF((ABS($G$19-$F$19))&gt;(0.2*$G19),1))</f>
        <v>0</v>
      </c>
      <c r="E19" s="143" t="n">
        <f aca="false">IF($F$21=0,0,IF((ABS($F$21-$F$19))&gt;(0.2*$F19),1))</f>
        <v>1</v>
      </c>
      <c r="F19" s="144" t="n">
        <f aca="false">SUM(F11:F15)</f>
        <v>0</v>
      </c>
      <c r="G19" s="145" t="n">
        <f aca="false">SUM(G16:G18)</f>
        <v>0</v>
      </c>
      <c r="H19" s="146"/>
      <c r="I19" s="6"/>
      <c r="J19" s="147"/>
      <c r="K19" s="148"/>
      <c r="L19" s="149"/>
      <c r="M19" s="149"/>
      <c r="N19" s="150"/>
      <c r="O19" s="151"/>
      <c r="P19" s="152"/>
      <c r="Q19" s="138"/>
      <c r="R19" s="6"/>
      <c r="S19" s="6"/>
      <c r="T19" s="6"/>
      <c r="U19" s="6"/>
      <c r="V19" s="6"/>
      <c r="W19" s="139"/>
    </row>
    <row r="20" customFormat="false" ht="12.75" hidden="false" customHeight="false" outlineLevel="0" collapsed="false">
      <c r="A20" s="153" t="s">
        <v>53</v>
      </c>
      <c r="B20" s="154" t="n">
        <f aca="false">SUM(B23:B82)</f>
        <v>0.590000005438924</v>
      </c>
      <c r="C20" s="155" t="n">
        <f aca="false">SUM(C23:C82)</f>
        <v>2.30000002216548</v>
      </c>
      <c r="D20" s="156"/>
      <c r="E20" s="157" t="s">
        <v>52</v>
      </c>
      <c r="F20" s="158" t="n">
        <f aca="false">($B20*$B$7+$C20*$C$7)/100</f>
        <v>1.59890001530759</v>
      </c>
      <c r="G20" s="159"/>
      <c r="H20" s="160"/>
      <c r="I20" s="6"/>
      <c r="J20" s="161"/>
      <c r="K20" s="161"/>
      <c r="L20" s="162"/>
      <c r="M20" s="42"/>
      <c r="N20" s="163"/>
      <c r="O20" s="163"/>
      <c r="P20" s="164"/>
      <c r="Q20" s="165"/>
      <c r="R20" s="6"/>
      <c r="S20" s="6"/>
      <c r="T20" s="6"/>
      <c r="U20" s="6"/>
      <c r="V20" s="6"/>
      <c r="W20" s="139"/>
    </row>
    <row r="21" customFormat="false" ht="12.75" hidden="false" customHeight="false" outlineLevel="0" collapsed="false">
      <c r="A21" s="153" t="s">
        <v>54</v>
      </c>
      <c r="B21" s="166" t="n">
        <f aca="false">B20*B7/100</f>
        <v>0.241900002229959</v>
      </c>
      <c r="C21" s="166" t="n">
        <f aca="false">C20*C7/100</f>
        <v>1.35700001307763</v>
      </c>
      <c r="D21" s="167" t="s">
        <v>55</v>
      </c>
      <c r="E21" s="168"/>
      <c r="F21" s="169" t="n">
        <f aca="false">B21+C21</f>
        <v>1.59890001530759</v>
      </c>
      <c r="G21" s="170"/>
      <c r="H21" s="82"/>
      <c r="I21" s="6"/>
      <c r="J21" s="171"/>
      <c r="K21" s="171"/>
      <c r="L21" s="172"/>
      <c r="M21" s="172"/>
      <c r="N21" s="173"/>
      <c r="O21" s="173"/>
      <c r="P21" s="174"/>
      <c r="Q21" s="165"/>
      <c r="R21" s="6"/>
      <c r="S21" s="6"/>
      <c r="T21" s="175"/>
      <c r="U21" s="175"/>
      <c r="V21" s="6"/>
      <c r="W21" s="176"/>
      <c r="X21" s="177" t="s">
        <v>56</v>
      </c>
    </row>
    <row r="22" customFormat="false" ht="12.75" hidden="false" customHeight="false" outlineLevel="0" collapsed="false">
      <c r="A22" s="178" t="s">
        <v>57</v>
      </c>
      <c r="B22" s="179" t="s">
        <v>58</v>
      </c>
      <c r="C22" s="179" t="s">
        <v>58</v>
      </c>
      <c r="D22" s="180"/>
      <c r="E22" s="181"/>
      <c r="F22" s="182" t="s">
        <v>59</v>
      </c>
      <c r="G22" s="183" t="s">
        <v>60</v>
      </c>
      <c r="H22" s="82" t="s">
        <v>61</v>
      </c>
      <c r="I22" s="6" t="s">
        <v>62</v>
      </c>
      <c r="J22" s="184" t="s">
        <v>63</v>
      </c>
      <c r="K22" s="184" t="s">
        <v>64</v>
      </c>
      <c r="L22" s="185" t="s">
        <v>65</v>
      </c>
      <c r="M22" s="185"/>
      <c r="N22" s="185"/>
      <c r="O22" s="185"/>
      <c r="P22" s="177" t="s">
        <v>66</v>
      </c>
      <c r="Q22" s="186" t="s">
        <v>67</v>
      </c>
      <c r="R22" s="187" t="s">
        <v>68</v>
      </c>
      <c r="S22" s="188" t="s">
        <v>69</v>
      </c>
      <c r="T22" s="189" t="s">
        <v>70</v>
      </c>
      <c r="U22" s="189" t="s">
        <v>71</v>
      </c>
      <c r="V22" s="190" t="s">
        <v>72</v>
      </c>
      <c r="W22" s="191" t="s">
        <v>73</v>
      </c>
      <c r="X22" s="191" t="s">
        <v>74</v>
      </c>
      <c r="Y22" s="192" t="s">
        <v>75</v>
      </c>
      <c r="Z22" s="192" t="s">
        <v>76</v>
      </c>
    </row>
    <row r="23" customFormat="false" ht="12.75" hidden="false" customHeight="false" outlineLevel="0" collapsed="false">
      <c r="A23" s="193" t="s">
        <v>77</v>
      </c>
      <c r="B23" s="194" t="n">
        <v>0.00999999977648258</v>
      </c>
      <c r="C23" s="195" t="n">
        <v>0.0149999996647239</v>
      </c>
      <c r="D23" s="196" t="str">
        <f aca="false">IF(ISERROR(VLOOKUP($A23,,2,0)),IF(ISERROR(VLOOKUP($A23,,1,0)),"",VLOOKUP($A23,,1,0)),VLOOKUP($A23,,2,0))</f>
        <v/>
      </c>
      <c r="E23" s="197" t="n">
        <f aca="false">IF(D23="",,VLOOKUP(D23,D$22:D22,1,0))</f>
        <v>0</v>
      </c>
      <c r="F23" s="198" t="n">
        <f aca="false">IF(AND(OR(A23="",A23="!!!!!!"),B23="",C23=""),"",IF(OR(AND(B23="",C23=""),ISERROR(C23+B23)),"!!!",($B23*$B$7+$C23*$C$7)/100))</f>
        <v>0.0129499997105449</v>
      </c>
      <c r="G23" s="199" t="str">
        <f aca="false">IF(A23="","",IF(ISERROR(VLOOKUP($A23,,9,0)),IF(ISERROR(VLOOKUP($A23,,8,0)),"    -",VLOOKUP($A23,,8,0)),VLOOKUP($A23,,9,0)))</f>
        <v>    -</v>
      </c>
      <c r="H23" s="200" t="str">
        <f aca="false">IF(A23="","x",IF(ISERROR(VLOOKUP($A23,,10,0)),IF(ISERROR(VLOOKUP($A23,,9,0)),"x",VLOOKUP($A23,,9,0)),VLOOKUP($A23,,10,0)))</f>
        <v>x</v>
      </c>
      <c r="I23" s="6" t="n">
        <f aca="false">IF(A23="","",1)</f>
        <v>1</v>
      </c>
      <c r="J23" s="201" t="str">
        <f aca="false">IF(ISNUMBER($H23),IF(ISERROR(VLOOKUP($A23,,6,0)),IF(ISERROR(VLOOKUP($A23,,5,0)),"nu",VLOOKUP($A23,,5,0)),VLOOKUP($A23,,6,0)),"nu")</f>
        <v>nu</v>
      </c>
      <c r="K23" s="201" t="str">
        <f aca="false">IF(ISNUMBER($H23),IF(ISERROR(VLOOKUP($A23,,7,0)),IF(ISERROR(VLOOKUP($A23,,6,0)),"nu",VLOOKUP($A23,,6,0)),VLOOKUP($A23,,7,0)),"nu")</f>
        <v>nu</v>
      </c>
      <c r="L23" s="202" t="str">
        <f aca="false">IF(A23="NEWCOD",IF(W23="","Renseigner le champ 'Nouveau taxon'",$W23),IF(ISTEXT($E23),"Taxon déjà saisi !",IF(OR(A23="",A23="!!!!!!"),"",IF(ISERROR(VLOOKUP($A23,,2,0)),IF(ISERROR(VLOOKUP($A23,,1,0)),"non répertorié ou synonyme. Vérifiez !",VLOOKUP($A23,,1,0)),VLOOKUP(A23,,2,0)))))</f>
        <v>non répertorié ou synonyme. Vérifiez !</v>
      </c>
      <c r="M23" s="203"/>
      <c r="N23" s="203"/>
      <c r="O23" s="203"/>
      <c r="P23" s="204" t="s">
        <v>78</v>
      </c>
      <c r="Q23" s="205" t="str">
        <f aca="false">IF(OR($A23="NEWCOD",$A23="!!!!!!"),IF(X23="","NoCod",X23),IF($A23="","",IF(ISERROR(VLOOKUP($A23,,8,FALSE())),IF(ISERROR(VLOOKUP($A23,,7,FALSE())),"",VLOOKUP($A23,,7,FALSE())),VLOOKUP($A23,,8,FALSE()))))</f>
        <v/>
      </c>
      <c r="R23" s="206" t="str">
        <f aca="false">IF(ISTEXT(H23),"",(B23*$B$7/100)+(C23*$C$7/100))</f>
        <v/>
      </c>
      <c r="S23" s="207" t="str">
        <f aca="false">IF(OR(ISTEXT(H23),R23=0),"",IF(R23&lt;0.1,1,IF(R23&lt;1,2,IF(R23&lt;10,3,IF(R23&lt;50,4,IF(R23&gt;=50,5,""))))))</f>
        <v/>
      </c>
      <c r="T23" s="207" t="n">
        <f aca="false">IF(ISERROR(S23*J23),0,S23*J23)</f>
        <v>0</v>
      </c>
      <c r="U23" s="207" t="n">
        <f aca="false">IF(ISERROR(S23*J23*K23),0,S23*J23*K23)</f>
        <v>0</v>
      </c>
      <c r="V23" s="207" t="n">
        <f aca="false">IF(ISERROR(S23*K23),0,S23*K23)</f>
        <v>0</v>
      </c>
      <c r="W23" s="208"/>
      <c r="X23" s="209"/>
      <c r="Y23" s="207" t="str">
        <f aca="false">IF(AND(ISNUMBER(F23),OR(A23="",A23="!!!!!!")),"!!!!!!",IF(A23="new.cod","NEWCOD",IF(AND((Z23=""),ISTEXT(A23),A23&lt;&gt;"!!!!!!"),A23,IF(Z23="","",INDEX(,Z23)))))</f>
        <v>CLASPX</v>
      </c>
      <c r="Z23" s="192" t="str">
        <f aca="false">IF(ISERROR(MATCH(A23,,0)),IF(ISERROR(MATCH(A23,,0)),"",(MATCH(A23,,0))),(MATCH(A23,,0)))</f>
        <v/>
      </c>
    </row>
    <row r="24" customFormat="false" ht="12.75" hidden="false" customHeight="false" outlineLevel="0" collapsed="false">
      <c r="A24" s="210" t="s">
        <v>79</v>
      </c>
      <c r="B24" s="211" t="n">
        <v>0.00999999977648258</v>
      </c>
      <c r="C24" s="212" t="n">
        <v>0.00999999977648258</v>
      </c>
      <c r="D24" s="213" t="str">
        <f aca="false">IF(ISERROR(VLOOKUP($A24,,2,0)),IF(ISERROR(VLOOKUP($A24,,1,0)),"",VLOOKUP($A24,,1,0)),VLOOKUP($A24,,2,0))</f>
        <v/>
      </c>
      <c r="E24" s="214" t="n">
        <f aca="false">IF(D24="",,VLOOKUP(D24,D$22:D23,1,0))</f>
        <v>0</v>
      </c>
      <c r="F24" s="215" t="n">
        <f aca="false">IF(AND(OR(A24="",A24="!!!!!!"),B24="",C24=""),"",IF(OR(AND(B24="",C24=""),ISERROR(C24+B24)),"!!!",($B24*$B$7+$C24*$C$7)/100))</f>
        <v>0.00999999977648258</v>
      </c>
      <c r="G24" s="216" t="str">
        <f aca="false">IF(A24="","",IF(ISERROR(VLOOKUP($A24,,9,0)),IF(ISERROR(VLOOKUP($A24,,8,0)),"    -",VLOOKUP($A24,,8,0)),VLOOKUP($A24,,9,0)))</f>
        <v>    -</v>
      </c>
      <c r="H24" s="217" t="str">
        <f aca="false">IF(A24="","x",IF(ISERROR(VLOOKUP($A24,,10,0)),IF(ISERROR(VLOOKUP($A24,,9,0)),"x",VLOOKUP($A24,,9,0)),VLOOKUP($A24,,10,0)))</f>
        <v>x</v>
      </c>
      <c r="I24" s="6" t="n">
        <f aca="false">IF(A24="","",1)</f>
        <v>1</v>
      </c>
      <c r="J24" s="218" t="str">
        <f aca="false">IF(ISNUMBER($H24),IF(ISERROR(VLOOKUP($A24,,6,0)),IF(ISERROR(VLOOKUP($A24,,5,0)),"nu",VLOOKUP($A24,,5,0)),VLOOKUP($A24,,6,0)),"nu")</f>
        <v>nu</v>
      </c>
      <c r="K24" s="218" t="str">
        <f aca="false">IF(ISNUMBER($H24),IF(ISERROR(VLOOKUP($A24,,7,0)),IF(ISERROR(VLOOKUP($A24,,6,0)),"nu",VLOOKUP($A24,,6,0)),VLOOKUP($A24,,7,0)),"nu")</f>
        <v>nu</v>
      </c>
      <c r="L24" s="202" t="str">
        <f aca="false">IF(A24="NEWCOD",IF(W24="","Renseigner le champ 'Nouveau taxon'",$W24),IF(ISTEXT($E24),"Taxon déjà saisi !",IF(OR(A24="",A24="!!!!!!"),"",IF(ISERROR(VLOOKUP($A24,,2,0)),IF(ISERROR(VLOOKUP($A24,,1,0)),"non répertorié ou synonyme. Vérifiez !",VLOOKUP($A24,,1,0)),VLOOKUP(A24,,2,0)))))</f>
        <v>non répertorié ou synonyme. Vérifiez !</v>
      </c>
      <c r="M24" s="219"/>
      <c r="N24" s="219"/>
      <c r="O24" s="219"/>
      <c r="P24" s="220" t="s">
        <v>78</v>
      </c>
      <c r="Q24" s="221" t="str">
        <f aca="false">IF(OR($A24="NEWCOD",$A24="!!!!!!"),IF(X24="","NoCod",X24),IF($A24="","",IF(ISERROR(VLOOKUP($A24,,8,FALSE())),IF(ISERROR(VLOOKUP($A24,,7,FALSE())),"",VLOOKUP($A24,,7,FALSE())),VLOOKUP($A24,,8,FALSE()))))</f>
        <v/>
      </c>
      <c r="R24" s="206" t="str">
        <f aca="false">IF(ISTEXT(H24),"",(B24*$B$7/100)+(C24*$C$7/100))</f>
        <v/>
      </c>
      <c r="S24" s="207" t="str">
        <f aca="false">IF(OR(ISTEXT(H24),R24=0),"",IF(R24&lt;0.1,1,IF(R24&lt;1,2,IF(R24&lt;10,3,IF(R24&lt;50,4,IF(R24&gt;=50,5,""))))))</f>
        <v/>
      </c>
      <c r="T24" s="207" t="n">
        <f aca="false">IF(ISERROR(S24*J24),0,S24*J24)</f>
        <v>0</v>
      </c>
      <c r="U24" s="207" t="n">
        <f aca="false">IF(ISERROR(S24*J24*K24),0,S24*J24*K24)</f>
        <v>0</v>
      </c>
      <c r="V24" s="222" t="n">
        <f aca="false">IF(ISERROR(S24*K24),0,S24*K24)</f>
        <v>0</v>
      </c>
      <c r="W24" s="223"/>
      <c r="X24" s="224"/>
      <c r="Y24" s="207" t="str">
        <f aca="false">IF(AND(ISNUMBER(F24),OR(A24="",A24="!!!!!!")),"!!!!!!",IF(A24="new.cod","NEWCOD",IF(AND((Z24=""),ISTEXT(A24),A24&lt;&gt;"!!!!!!"),A24,IF(Z24="","",INDEX(,Z24)))))</f>
        <v>OEDSPX</v>
      </c>
      <c r="Z24" s="192" t="str">
        <f aca="false">IF(ISERROR(MATCH(A24,,0)),IF(ISERROR(MATCH(A24,,0)),"",(MATCH(A24,,0))),(MATCH(A24,,0)))</f>
        <v/>
      </c>
    </row>
    <row r="25" customFormat="false" ht="12.75" hidden="false" customHeight="false" outlineLevel="0" collapsed="false">
      <c r="A25" s="210" t="s">
        <v>80</v>
      </c>
      <c r="B25" s="211" t="n">
        <v>0.200000002980232</v>
      </c>
      <c r="C25" s="212" t="n">
        <v>0.00999999977648258</v>
      </c>
      <c r="D25" s="213" t="str">
        <f aca="false">IF(ISERROR(VLOOKUP($A25,,2,0)),IF(ISERROR(VLOOKUP($A25,,1,0)),"",VLOOKUP($A25,,1,0)),VLOOKUP($A25,,2,0))</f>
        <v/>
      </c>
      <c r="E25" s="214" t="n">
        <f aca="false">IF(D25="",,VLOOKUP(D25,D$22:D24,1,0))</f>
        <v>0</v>
      </c>
      <c r="F25" s="215" t="n">
        <f aca="false">IF(AND(OR(A25="",A25="!!!!!!"),B25="",C25=""),"",IF(OR(AND(B25="",C25=""),ISERROR(C25+B25)),"!!!",($B25*$B$7+$C25*$C$7)/100))</f>
        <v>0.0879000010900199</v>
      </c>
      <c r="G25" s="216" t="str">
        <f aca="false">IF(A25="","",IF(ISERROR(VLOOKUP($A25,,9,0)),IF(ISERROR(VLOOKUP($A25,,8,0)),"    -",VLOOKUP($A25,,8,0)),VLOOKUP($A25,,9,0)))</f>
        <v>    -</v>
      </c>
      <c r="H25" s="217" t="str">
        <f aca="false">IF(A25="","x",IF(ISERROR(VLOOKUP($A25,,10,0)),IF(ISERROR(VLOOKUP($A25,,9,0)),"x",VLOOKUP($A25,,9,0)),VLOOKUP($A25,,10,0)))</f>
        <v>x</v>
      </c>
      <c r="I25" s="6" t="n">
        <f aca="false">IF(A25="","",1)</f>
        <v>1</v>
      </c>
      <c r="J25" s="218" t="str">
        <f aca="false">IF(ISNUMBER($H25),IF(ISERROR(VLOOKUP($A25,,6,0)),IF(ISERROR(VLOOKUP($A25,,5,0)),"nu",VLOOKUP($A25,,5,0)),VLOOKUP($A25,,6,0)),"nu")</f>
        <v>nu</v>
      </c>
      <c r="K25" s="218" t="str">
        <f aca="false">IF(ISNUMBER($H25),IF(ISERROR(VLOOKUP($A25,,7,0)),IF(ISERROR(VLOOKUP($A25,,6,0)),"nu",VLOOKUP($A25,,6,0)),VLOOKUP($A25,,7,0)),"nu")</f>
        <v>nu</v>
      </c>
      <c r="L25" s="202" t="str">
        <f aca="false">IF(A25="NEWCOD",IF(W25="","Renseigner le champ 'Nouveau taxon'",$W25),IF(ISTEXT($E25),"Taxon déjà saisi !",IF(OR(A25="",A25="!!!!!!"),"",IF(ISERROR(VLOOKUP($A25,,2,0)),IF(ISERROR(VLOOKUP($A25,,1,0)),"non répertorié ou synonyme. Vérifiez !",VLOOKUP($A25,,1,0)),VLOOKUP(A25,,2,0)))))</f>
        <v>non répertorié ou synonyme. Vérifiez !</v>
      </c>
      <c r="M25" s="219"/>
      <c r="N25" s="219"/>
      <c r="O25" s="219"/>
      <c r="P25" s="220" t="s">
        <v>78</v>
      </c>
      <c r="Q25" s="221" t="str">
        <f aca="false">IF(OR($A25="NEWCOD",$A25="!!!!!!"),IF(X25="","NoCod",X25),IF($A25="","",IF(ISERROR(VLOOKUP($A25,,8,FALSE())),IF(ISERROR(VLOOKUP($A25,,7,FALSE())),"",VLOOKUP($A25,,7,FALSE())),VLOOKUP($A25,,8,FALSE()))))</f>
        <v/>
      </c>
      <c r="R25" s="206" t="str">
        <f aca="false">IF(ISTEXT(H25),"",(B25*$B$7/100)+(C25*$C$7/100))</f>
        <v/>
      </c>
      <c r="S25" s="207" t="str">
        <f aca="false">IF(OR(ISTEXT(H25),R25=0),"",IF(R25&lt;0.1,1,IF(R25&lt;1,2,IF(R25&lt;10,3,IF(R25&lt;50,4,IF(R25&gt;=50,5,""))))))</f>
        <v/>
      </c>
      <c r="T25" s="207" t="n">
        <f aca="false">IF(ISERROR(S25*J25),0,S25*J25)</f>
        <v>0</v>
      </c>
      <c r="U25" s="207" t="n">
        <f aca="false">IF(ISERROR(S25*J25*K25),0,S25*J25*K25)</f>
        <v>0</v>
      </c>
      <c r="V25" s="222" t="n">
        <f aca="false">IF(ISERROR(S25*K25),0,S25*K25)</f>
        <v>0</v>
      </c>
      <c r="W25" s="223"/>
      <c r="X25" s="224"/>
      <c r="Y25" s="207" t="str">
        <f aca="false">IF(AND(ISNUMBER(F25),OR(A25="",A25="!!!!!!")),"!!!!!!",IF(A25="new.cod","NEWCOD",IF(AND((Z25=""),ISTEXT(A25),A25&lt;&gt;"!!!!!!"),A25,IF(Z25="","",INDEX(,Z25)))))</f>
        <v>FONANT</v>
      </c>
      <c r="Z25" s="192" t="str">
        <f aca="false">IF(ISERROR(MATCH(A25,,0)),IF(ISERROR(MATCH(A25,,0)),"",(MATCH(A25,,0))),(MATCH(A25,,0)))</f>
        <v/>
      </c>
    </row>
    <row r="26" customFormat="false" ht="12.75" hidden="false" customHeight="false" outlineLevel="0" collapsed="false">
      <c r="A26" s="210" t="s">
        <v>81</v>
      </c>
      <c r="B26" s="211" t="n">
        <v>0.0299999993294477</v>
      </c>
      <c r="C26" s="212" t="n">
        <v>0.725000023841858</v>
      </c>
      <c r="D26" s="213" t="str">
        <f aca="false">IF(ISERROR(VLOOKUP($A26,,2,0)),IF(ISERROR(VLOOKUP($A26,,1,0)),"",VLOOKUP($A26,,1,0)),VLOOKUP($A26,,2,0))</f>
        <v/>
      </c>
      <c r="E26" s="214" t="n">
        <f aca="false">IF(D26="",,VLOOKUP(D26,D$22:D25,1,0))</f>
        <v>0</v>
      </c>
      <c r="F26" s="215" t="n">
        <f aca="false">IF(AND(OR(A26="",A26="!!!!!!"),B26="",C26=""),"",IF(OR(AND(B26="",C26=""),ISERROR(C26+B26)),"!!!",($B26*$B$7+$C26*$C$7)/100))</f>
        <v>0.44005001379177</v>
      </c>
      <c r="G26" s="216" t="str">
        <f aca="false">IF(A26="","",IF(ISERROR(VLOOKUP($A26,,9,0)),IF(ISERROR(VLOOKUP($A26,,8,0)),"    -",VLOOKUP($A26,,8,0)),VLOOKUP($A26,,9,0)))</f>
        <v>    -</v>
      </c>
      <c r="H26" s="217" t="str">
        <f aca="false">IF(A26="","x",IF(ISERROR(VLOOKUP($A26,,10,0)),IF(ISERROR(VLOOKUP($A26,,9,0)),"x",VLOOKUP($A26,,9,0)),VLOOKUP($A26,,10,0)))</f>
        <v>x</v>
      </c>
      <c r="I26" s="6" t="n">
        <f aca="false">IF(A26="","",1)</f>
        <v>1</v>
      </c>
      <c r="J26" s="218" t="str">
        <f aca="false">IF(ISNUMBER($H26),IF(ISERROR(VLOOKUP($A26,,6,0)),IF(ISERROR(VLOOKUP($A26,,5,0)),"nu",VLOOKUP($A26,,5,0)),VLOOKUP($A26,,6,0)),"nu")</f>
        <v>nu</v>
      </c>
      <c r="K26" s="218" t="str">
        <f aca="false">IF(ISNUMBER($H26),IF(ISERROR(VLOOKUP($A26,,7,0)),IF(ISERROR(VLOOKUP($A26,,6,0)),"nu",VLOOKUP($A26,,6,0)),VLOOKUP($A26,,7,0)),"nu")</f>
        <v>nu</v>
      </c>
      <c r="L26" s="202" t="str">
        <f aca="false">IF(A26="NEWCOD",IF(W26="","Renseigner le champ 'Nouveau taxon'",$W26),IF(ISTEXT($E26),"Taxon déjà saisi !",IF(OR(A26="",A26="!!!!!!"),"",IF(ISERROR(VLOOKUP($A26,,2,0)),IF(ISERROR(VLOOKUP($A26,,1,0)),"non répertorié ou synonyme. Vérifiez !",VLOOKUP($A26,,1,0)),VLOOKUP(A26,,2,0)))))</f>
        <v>non répertorié ou synonyme. Vérifiez !</v>
      </c>
      <c r="M26" s="219"/>
      <c r="N26" s="219"/>
      <c r="O26" s="219"/>
      <c r="P26" s="220" t="s">
        <v>78</v>
      </c>
      <c r="Q26" s="221" t="str">
        <f aca="false">IF(OR($A26="NEWCOD",$A26="!!!!!!"),IF(X26="","NoCod",X26),IF($A26="","",IF(ISERROR(VLOOKUP($A26,,8,FALSE())),IF(ISERROR(VLOOKUP($A26,,7,FALSE())),"",VLOOKUP($A26,,7,FALSE())),VLOOKUP($A26,,8,FALSE()))))</f>
        <v/>
      </c>
      <c r="R26" s="206" t="str">
        <f aca="false">IF(ISTEXT(H26),"",(B26*$B$7/100)+(C26*$C$7/100))</f>
        <v/>
      </c>
      <c r="S26" s="207" t="str">
        <f aca="false">IF(OR(ISTEXT(H26),R26=0),"",IF(R26&lt;0.1,1,IF(R26&lt;1,2,IF(R26&lt;10,3,IF(R26&lt;50,4,IF(R26&gt;=50,5,""))))))</f>
        <v/>
      </c>
      <c r="T26" s="207" t="n">
        <f aca="false">IF(ISERROR(S26*J26),0,S26*J26)</f>
        <v>0</v>
      </c>
      <c r="U26" s="207" t="n">
        <f aca="false">IF(ISERROR(S26*J26*K26),0,S26*J26*K26)</f>
        <v>0</v>
      </c>
      <c r="V26" s="222" t="n">
        <f aca="false">IF(ISERROR(S26*K26),0,S26*K26)</f>
        <v>0</v>
      </c>
      <c r="W26" s="223"/>
      <c r="X26" s="224"/>
      <c r="Y26" s="207" t="str">
        <f aca="false">IF(AND(ISNUMBER(F26),OR(A26="",A26="!!!!!!")),"!!!!!!",IF(A26="new.cod","NEWCOD",IF(AND((Z26=""),ISTEXT(A26),A26&lt;&gt;"!!!!!!"),A26,IF(Z26="","",INDEX(,Z26)))))</f>
        <v>MELSPX</v>
      </c>
      <c r="Z26" s="192" t="str">
        <f aca="false">IF(ISERROR(MATCH(A26,,0)),IF(ISERROR(MATCH(A26,,0)),"",(MATCH(A26,,0))),(MATCH(A26,,0)))</f>
        <v/>
      </c>
    </row>
    <row r="27" customFormat="false" ht="12.75" hidden="false" customHeight="false" outlineLevel="0" collapsed="false">
      <c r="A27" s="210" t="s">
        <v>82</v>
      </c>
      <c r="B27" s="211" t="n">
        <v>0.00999999977648258</v>
      </c>
      <c r="C27" s="212" t="n">
        <v>0</v>
      </c>
      <c r="D27" s="213" t="str">
        <f aca="false">IF(ISERROR(VLOOKUP($A27,,2,0)),IF(ISERROR(VLOOKUP($A27,,1,0)),"",VLOOKUP($A27,,1,0)),VLOOKUP($A27,,2,0))</f>
        <v/>
      </c>
      <c r="E27" s="214" t="n">
        <f aca="false">IF(D27="",,VLOOKUP(D27,D$22:D26,1,0))</f>
        <v>0</v>
      </c>
      <c r="F27" s="215" t="n">
        <f aca="false">IF(AND(OR(A27="",A27="!!!!!!"),B27="",C27=""),"",IF(OR(AND(B27="",C27=""),ISERROR(C27+B27)),"!!!",($B27*$B$7+$C27*$C$7)/100))</f>
        <v>0.00409999990835786</v>
      </c>
      <c r="G27" s="216" t="str">
        <f aca="false">IF(A27="","",IF(ISERROR(VLOOKUP($A27,,9,0)),IF(ISERROR(VLOOKUP($A27,,8,0)),"    -",VLOOKUP($A27,,8,0)),VLOOKUP($A27,,9,0)))</f>
        <v>    -</v>
      </c>
      <c r="H27" s="217" t="str">
        <f aca="false">IF(A27="","x",IF(ISERROR(VLOOKUP($A27,,10,0)),IF(ISERROR(VLOOKUP($A27,,9,0)),"x",VLOOKUP($A27,,9,0)),VLOOKUP($A27,,10,0)))</f>
        <v>x</v>
      </c>
      <c r="I27" s="6" t="n">
        <f aca="false">IF(A27="","",1)</f>
        <v>1</v>
      </c>
      <c r="J27" s="218" t="str">
        <f aca="false">IF(ISNUMBER($H27),IF(ISERROR(VLOOKUP($A27,,6,0)),IF(ISERROR(VLOOKUP($A27,,5,0)),"nu",VLOOKUP($A27,,5,0)),VLOOKUP($A27,,6,0)),"nu")</f>
        <v>nu</v>
      </c>
      <c r="K27" s="218" t="str">
        <f aca="false">IF(ISNUMBER($H27),IF(ISERROR(VLOOKUP($A27,,7,0)),IF(ISERROR(VLOOKUP($A27,,6,0)),"nu",VLOOKUP($A27,,6,0)),VLOOKUP($A27,,7,0)),"nu")</f>
        <v>nu</v>
      </c>
      <c r="L27" s="202" t="str">
        <f aca="false">IF(A27="NEWCOD",IF(W27="","Renseigner le champ 'Nouveau taxon'",$W27),IF(ISTEXT($E27),"Taxon déjà saisi !",IF(OR(A27="",A27="!!!!!!"),"",IF(ISERROR(VLOOKUP($A27,,2,0)),IF(ISERROR(VLOOKUP($A27,,1,0)),"non répertorié ou synonyme. Vérifiez !",VLOOKUP($A27,,1,0)),VLOOKUP(A27,,2,0)))))</f>
        <v>non répertorié ou synonyme. Vérifiez !</v>
      </c>
      <c r="M27" s="219"/>
      <c r="N27" s="219"/>
      <c r="O27" s="219"/>
      <c r="P27" s="220" t="s">
        <v>78</v>
      </c>
      <c r="Q27" s="221" t="str">
        <f aca="false">IF(OR($A27="NEWCOD",$A27="!!!!!!"),IF(X27="","NoCod",X27),IF($A27="","",IF(ISERROR(VLOOKUP($A27,,8,FALSE())),IF(ISERROR(VLOOKUP($A27,,7,FALSE())),"",VLOOKUP($A27,,7,FALSE())),VLOOKUP($A27,,8,FALSE()))))</f>
        <v/>
      </c>
      <c r="R27" s="206" t="str">
        <f aca="false">IF(ISTEXT(H27),"",(B27*$B$7/100)+(C27*$C$7/100))</f>
        <v/>
      </c>
      <c r="S27" s="207" t="str">
        <f aca="false">IF(OR(ISTEXT(H27),R27=0),"",IF(R27&lt;0.1,1,IF(R27&lt;1,2,IF(R27&lt;10,3,IF(R27&lt;50,4,IF(R27&gt;=50,5,""))))))</f>
        <v/>
      </c>
      <c r="T27" s="207" t="n">
        <f aca="false">IF(ISERROR(S27*J27),0,S27*J27)</f>
        <v>0</v>
      </c>
      <c r="U27" s="207" t="n">
        <f aca="false">IF(ISERROR(S27*J27*K27),0,S27*J27*K27)</f>
        <v>0</v>
      </c>
      <c r="V27" s="222" t="n">
        <f aca="false">IF(ISERROR(S27*K27),0,S27*K27)</f>
        <v>0</v>
      </c>
      <c r="W27" s="223"/>
      <c r="X27" s="224"/>
      <c r="Y27" s="207" t="str">
        <f aca="false">IF(AND(ISNUMBER(F27),OR(A27="",A27="!!!!!!")),"!!!!!!",IF(A27="new.cod","NEWCOD",IF(AND((Z27=""),ISTEXT(A27),A27&lt;&gt;"!!!!!!"),A27,IF(Z27="","",INDEX(,Z27)))))</f>
        <v>HYAFLU</v>
      </c>
      <c r="Z27" s="192" t="str">
        <f aca="false">IF(ISERROR(MATCH(A27,,0)),IF(ISERROR(MATCH(A27,,0)),"",(MATCH(A27,,0))),(MATCH(A27,,0)))</f>
        <v/>
      </c>
    </row>
    <row r="28" customFormat="false" ht="12.75" hidden="false" customHeight="false" outlineLevel="0" collapsed="false">
      <c r="A28" s="210" t="s">
        <v>83</v>
      </c>
      <c r="B28" s="211" t="n">
        <v>0.100000001490116</v>
      </c>
      <c r="C28" s="212" t="n">
        <v>0.00999999977648258</v>
      </c>
      <c r="D28" s="213" t="str">
        <f aca="false">IF(ISERROR(VLOOKUP($A28,,2,0)),IF(ISERROR(VLOOKUP($A28,,1,0)),"",VLOOKUP($A28,,1,0)),VLOOKUP($A28,,2,0))</f>
        <v/>
      </c>
      <c r="E28" s="214" t="n">
        <f aca="false">IF(D28="",,VLOOKUP(D28,D$22:D27,1,0))</f>
        <v>0</v>
      </c>
      <c r="F28" s="215" t="n">
        <f aca="false">IF(AND(OR(A28="",A28="!!!!!!"),B28="",C28=""),"",IF(OR(AND(B28="",C28=""),ISERROR(C28+B28)),"!!!",($B28*$B$7+$C28*$C$7)/100))</f>
        <v>0.0469000004790723</v>
      </c>
      <c r="G28" s="216" t="str">
        <f aca="false">IF(A28="","",IF(ISERROR(VLOOKUP($A28,,9,0)),IF(ISERROR(VLOOKUP($A28,,8,0)),"    -",VLOOKUP($A28,,8,0)),VLOOKUP($A28,,9,0)))</f>
        <v>    -</v>
      </c>
      <c r="H28" s="217" t="str">
        <f aca="false">IF(A28="","x",IF(ISERROR(VLOOKUP($A28,,10,0)),IF(ISERROR(VLOOKUP($A28,,9,0)),"x",VLOOKUP($A28,,9,0)),VLOOKUP($A28,,10,0)))</f>
        <v>x</v>
      </c>
      <c r="I28" s="6" t="n">
        <f aca="false">IF(A28="","",1)</f>
        <v>1</v>
      </c>
      <c r="J28" s="218" t="str">
        <f aca="false">IF(ISNUMBER($H28),IF(ISERROR(VLOOKUP($A28,,6,0)),IF(ISERROR(VLOOKUP($A28,,5,0)),"nu",VLOOKUP($A28,,5,0)),VLOOKUP($A28,,6,0)),"nu")</f>
        <v>nu</v>
      </c>
      <c r="K28" s="218" t="str">
        <f aca="false">IF(ISNUMBER($H28),IF(ISERROR(VLOOKUP($A28,,7,0)),IF(ISERROR(VLOOKUP($A28,,6,0)),"nu",VLOOKUP($A28,,6,0)),VLOOKUP($A28,,7,0)),"nu")</f>
        <v>nu</v>
      </c>
      <c r="L28" s="202" t="str">
        <f aca="false">IF(A28="NEWCOD",IF(W28="","Renseigner le champ 'Nouveau taxon'",$W28),IF(ISTEXT($E28),"Taxon déjà saisi !",IF(OR(A28="",A28="!!!!!!"),"",IF(ISERROR(VLOOKUP($A28,,2,0)),IF(ISERROR(VLOOKUP($A28,,1,0)),"non répertorié ou synonyme. Vérifiez !",VLOOKUP($A28,,1,0)),VLOOKUP(A28,,2,0)))))</f>
        <v>non répertorié ou synonyme. Vérifiez !</v>
      </c>
      <c r="M28" s="219"/>
      <c r="N28" s="219"/>
      <c r="O28" s="219"/>
      <c r="P28" s="220" t="s">
        <v>78</v>
      </c>
      <c r="Q28" s="221" t="str">
        <f aca="false">IF(OR($A28="NEWCOD",$A28="!!!!!!"),IF(X28="","NoCod",X28),IF($A28="","",IF(ISERROR(VLOOKUP($A28,,8,FALSE())),IF(ISERROR(VLOOKUP($A28,,7,FALSE())),"",VLOOKUP($A28,,7,FALSE())),VLOOKUP($A28,,8,FALSE()))))</f>
        <v/>
      </c>
      <c r="R28" s="206" t="str">
        <f aca="false">IF(ISTEXT(H28),"",(B28*$B$7/100)+(C28*$C$7/100))</f>
        <v/>
      </c>
      <c r="S28" s="207" t="str">
        <f aca="false">IF(OR(ISTEXT(H28),R28=0),"",IF(R28&lt;0.1,1,IF(R28&lt;1,2,IF(R28&lt;10,3,IF(R28&lt;50,4,IF(R28&gt;=50,5,""))))))</f>
        <v/>
      </c>
      <c r="T28" s="207" t="n">
        <f aca="false">IF(ISERROR(S28*J28),0,S28*J28)</f>
        <v>0</v>
      </c>
      <c r="U28" s="207" t="n">
        <f aca="false">IF(ISERROR(S28*J28*K28),0,S28*J28*K28)</f>
        <v>0</v>
      </c>
      <c r="V28" s="222" t="n">
        <f aca="false">IF(ISERROR(S28*K28),0,S28*K28)</f>
        <v>0</v>
      </c>
      <c r="W28" s="223"/>
      <c r="X28" s="224"/>
      <c r="Y28" s="207" t="str">
        <f aca="false">IF(AND(ISNUMBER(F28),OR(A28="",A28="!!!!!!")),"!!!!!!",IF(A28="new.cod","NEWCOD",IF(AND((Z28=""),ISTEXT(A28),A28&lt;&gt;"!!!!!!"),A28,IF(Z28="","",INDEX(,Z28)))))</f>
        <v>RHYRIP</v>
      </c>
      <c r="Z28" s="192" t="str">
        <f aca="false">IF(ISERROR(MATCH(A28,,0)),IF(ISERROR(MATCH(A28,,0)),"",(MATCH(A28,,0))),(MATCH(A28,,0)))</f>
        <v/>
      </c>
    </row>
    <row r="29" customFormat="false" ht="12.75" hidden="false" customHeight="false" outlineLevel="0" collapsed="false">
      <c r="A29" s="210" t="s">
        <v>84</v>
      </c>
      <c r="B29" s="211" t="n">
        <v>0.00999999977648258</v>
      </c>
      <c r="C29" s="212" t="n">
        <v>0.00999999977648258</v>
      </c>
      <c r="D29" s="213" t="str">
        <f aca="false">IF(ISERROR(VLOOKUP($A29,,2,0)),IF(ISERROR(VLOOKUP($A29,,1,0)),"",VLOOKUP($A29,,1,0)),VLOOKUP($A29,,2,0))</f>
        <v/>
      </c>
      <c r="E29" s="214" t="n">
        <f aca="false">IF(D29="",,VLOOKUP(D29,D$22:D28,1,0))</f>
        <v>0</v>
      </c>
      <c r="F29" s="215" t="n">
        <f aca="false">IF(AND(OR(A29="",A29="!!!!!!"),B29="",C29=""),"",IF(OR(AND(B29="",C29=""),ISERROR(C29+B29)),"!!!",($B29*$B$7+$C29*$C$7)/100))</f>
        <v>0.00999999977648258</v>
      </c>
      <c r="G29" s="216" t="str">
        <f aca="false">IF(A29="","",IF(ISERROR(VLOOKUP($A29,,9,0)),IF(ISERROR(VLOOKUP($A29,,8,0)),"    -",VLOOKUP($A29,,8,0)),VLOOKUP($A29,,9,0)))</f>
        <v>    -</v>
      </c>
      <c r="H29" s="217" t="str">
        <f aca="false">IF(A29="","x",IF(ISERROR(VLOOKUP($A29,,10,0)),IF(ISERROR(VLOOKUP($A29,,9,0)),"x",VLOOKUP($A29,,9,0)),VLOOKUP($A29,,10,0)))</f>
        <v>x</v>
      </c>
      <c r="I29" s="6" t="n">
        <f aca="false">IF(A29="","",1)</f>
        <v>1</v>
      </c>
      <c r="J29" s="218" t="str">
        <f aca="false">IF(ISNUMBER($H29),IF(ISERROR(VLOOKUP($A29,,6,0)),IF(ISERROR(VLOOKUP($A29,,5,0)),"nu",VLOOKUP($A29,,5,0)),VLOOKUP($A29,,6,0)),"nu")</f>
        <v>nu</v>
      </c>
      <c r="K29" s="218" t="str">
        <f aca="false">IF(ISNUMBER($H29),IF(ISERROR(VLOOKUP($A29,,7,0)),IF(ISERROR(VLOOKUP($A29,,6,0)),"nu",VLOOKUP($A29,,6,0)),VLOOKUP($A29,,7,0)),"nu")</f>
        <v>nu</v>
      </c>
      <c r="L29" s="202" t="str">
        <f aca="false">IF(A29="NEWCOD",IF(W29="","Renseigner le champ 'Nouveau taxon'",$W29),IF(ISTEXT($E29),"Taxon déjà saisi !",IF(OR(A29="",A29="!!!!!!"),"",IF(ISERROR(VLOOKUP($A29,,2,0)),IF(ISERROR(VLOOKUP($A29,,1,0)),"non répertorié ou synonyme. Vérifiez !",VLOOKUP($A29,,1,0)),VLOOKUP(A29,,2,0)))))</f>
        <v>non répertorié ou synonyme. Vérifiez !</v>
      </c>
      <c r="M29" s="219"/>
      <c r="N29" s="219"/>
      <c r="O29" s="219"/>
      <c r="P29" s="220" t="s">
        <v>78</v>
      </c>
      <c r="Q29" s="221" t="str">
        <f aca="false">IF(OR($A29="NEWCOD",$A29="!!!!!!"),IF(X29="","NoCod",X29),IF($A29="","",IF(ISERROR(VLOOKUP($A29,,8,FALSE())),IF(ISERROR(VLOOKUP($A29,,7,FALSE())),"",VLOOKUP($A29,,7,FALSE())),VLOOKUP($A29,,8,FALSE()))))</f>
        <v/>
      </c>
      <c r="R29" s="206" t="str">
        <f aca="false">IF(ISTEXT(H29),"",(B29*$B$7/100)+(C29*$C$7/100))</f>
        <v/>
      </c>
      <c r="S29" s="207" t="str">
        <f aca="false">IF(OR(ISTEXT(H29),R29=0),"",IF(R29&lt;0.1,1,IF(R29&lt;1,2,IF(R29&lt;10,3,IF(R29&lt;50,4,IF(R29&gt;=50,5,""))))))</f>
        <v/>
      </c>
      <c r="T29" s="207" t="n">
        <f aca="false">IF(ISERROR(S29*J29),0,S29*J29)</f>
        <v>0</v>
      </c>
      <c r="U29" s="207" t="n">
        <f aca="false">IF(ISERROR(S29*J29*K29),0,S29*J29*K29)</f>
        <v>0</v>
      </c>
      <c r="V29" s="222" t="n">
        <f aca="false">IF(ISERROR(S29*K29),0,S29*K29)</f>
        <v>0</v>
      </c>
      <c r="W29" s="223"/>
      <c r="X29" s="224"/>
      <c r="Y29" s="207" t="str">
        <f aca="false">IF(AND(ISNUMBER(F29),OR(A29="",A29="!!!!!!")),"!!!!!!",IF(A29="new.cod","NEWCOD",IF(AND((Z29=""),ISTEXT(A29),A29&lt;&gt;"!!!!!!"),A29,IF(Z29="","",INDEX(,Z29)))))</f>
        <v>AUDSPX</v>
      </c>
      <c r="Z29" s="192" t="str">
        <f aca="false">IF(ISERROR(MATCH(A29,,0)),IF(ISERROR(MATCH(A29,,0)),"",(MATCH(A29,,0))),(MATCH(A29,,0)))</f>
        <v/>
      </c>
    </row>
    <row r="30" customFormat="false" ht="12.75" hidden="false" customHeight="false" outlineLevel="0" collapsed="false">
      <c r="A30" s="210" t="s">
        <v>85</v>
      </c>
      <c r="B30" s="211" t="n">
        <v>0.00999999977648258</v>
      </c>
      <c r="C30" s="212" t="n">
        <v>0.00999999977648258</v>
      </c>
      <c r="D30" s="213" t="str">
        <f aca="false">IF(ISERROR(VLOOKUP($A30,,2,0)),IF(ISERROR(VLOOKUP($A30,,1,0)),"",VLOOKUP($A30,,1,0)),VLOOKUP($A30,,2,0))</f>
        <v/>
      </c>
      <c r="E30" s="214" t="n">
        <f aca="false">IF(D30="",,VLOOKUP(D30,D$22:D29,1,0))</f>
        <v>0</v>
      </c>
      <c r="F30" s="215" t="n">
        <f aca="false">IF(AND(OR(A30="",A30="!!!!!!"),B30="",C30=""),"",IF(OR(AND(B30="",C30=""),ISERROR(C30+B30)),"!!!",($B30*$B$7+$C30*$C$7)/100))</f>
        <v>0.00999999977648258</v>
      </c>
      <c r="G30" s="216" t="str">
        <f aca="false">IF(A30="","",IF(ISERROR(VLOOKUP($A30,,9,0)),IF(ISERROR(VLOOKUP($A30,,8,0)),"    -",VLOOKUP($A30,,8,0)),VLOOKUP($A30,,9,0)))</f>
        <v>    -</v>
      </c>
      <c r="H30" s="217" t="str">
        <f aca="false">IF(A30="","x",IF(ISERROR(VLOOKUP($A30,,10,0)),IF(ISERROR(VLOOKUP($A30,,9,0)),"x",VLOOKUP($A30,,9,0)),VLOOKUP($A30,,10,0)))</f>
        <v>x</v>
      </c>
      <c r="I30" s="6" t="n">
        <f aca="false">IF(A30="","",1)</f>
        <v>1</v>
      </c>
      <c r="J30" s="218" t="str">
        <f aca="false">IF(ISNUMBER($H30),IF(ISERROR(VLOOKUP($A30,,6,0)),IF(ISERROR(VLOOKUP($A30,,5,0)),"nu",VLOOKUP($A30,,5,0)),VLOOKUP($A30,,6,0)),"nu")</f>
        <v>nu</v>
      </c>
      <c r="K30" s="218" t="str">
        <f aca="false">IF(ISNUMBER($H30),IF(ISERROR(VLOOKUP($A30,,7,0)),IF(ISERROR(VLOOKUP($A30,,6,0)),"nu",VLOOKUP($A30,,6,0)),VLOOKUP($A30,,7,0)),"nu")</f>
        <v>nu</v>
      </c>
      <c r="L30" s="202" t="str">
        <f aca="false">IF(A30="NEWCOD",IF(W30="","Renseigner le champ 'Nouveau taxon'",$W30),IF(ISTEXT($E30),"Taxon déjà saisi !",IF(OR(A30="",A30="!!!!!!"),"",IF(ISERROR(VLOOKUP($A30,,2,0)),IF(ISERROR(VLOOKUP($A30,,1,0)),"non répertorié ou synonyme. Vérifiez !",VLOOKUP($A30,,1,0)),VLOOKUP(A30,,2,0)))))</f>
        <v>non répertorié ou synonyme. Vérifiez !</v>
      </c>
      <c r="M30" s="219"/>
      <c r="N30" s="219"/>
      <c r="O30" s="219"/>
      <c r="P30" s="220" t="s">
        <v>78</v>
      </c>
      <c r="Q30" s="221" t="str">
        <f aca="false">IF(OR($A30="NEWCOD",$A30="!!!!!!"),IF(X30="","NoCod",X30),IF($A30="","",IF(ISERROR(VLOOKUP($A30,,8,FALSE())),IF(ISERROR(VLOOKUP($A30,,7,FALSE())),"",VLOOKUP($A30,,7,FALSE())),VLOOKUP($A30,,8,FALSE()))))</f>
        <v/>
      </c>
      <c r="R30" s="206" t="str">
        <f aca="false">IF(ISTEXT(H30),"",(B30*$B$7/100)+(C30*$C$7/100))</f>
        <v/>
      </c>
      <c r="S30" s="207" t="str">
        <f aca="false">IF(OR(ISTEXT(H30),R30=0),"",IF(R30&lt;0.1,1,IF(R30&lt;1,2,IF(R30&lt;10,3,IF(R30&lt;50,4,IF(R30&gt;=50,5,""))))))</f>
        <v/>
      </c>
      <c r="T30" s="207" t="n">
        <f aca="false">IF(ISERROR(S30*J30),0,S30*J30)</f>
        <v>0</v>
      </c>
      <c r="U30" s="207" t="n">
        <f aca="false">IF(ISERROR(S30*J30*K30),0,S30*J30*K30)</f>
        <v>0</v>
      </c>
      <c r="V30" s="222" t="n">
        <f aca="false">IF(ISERROR(S30*K30),0,S30*K30)</f>
        <v>0</v>
      </c>
      <c r="W30" s="223"/>
      <c r="X30" s="224"/>
      <c r="Y30" s="207" t="str">
        <f aca="false">IF(AND(ISNUMBER(F30),OR(A30="",A30="!!!!!!")),"!!!!!!",IF(A30="new.cod","NEWCOD",IF(AND((Z30=""),ISTEXT(A30),A30&lt;&gt;"!!!!!!"),A30,IF(Z30="","",INDEX(,Z30)))))</f>
        <v>PHOSPX</v>
      </c>
      <c r="Z30" s="192" t="str">
        <f aca="false">IF(ISERROR(MATCH(A30,,0)),IF(ISERROR(MATCH(A30,,0)),"",(MATCH(A30,,0))),(MATCH(A30,,0)))</f>
        <v/>
      </c>
    </row>
    <row r="31" customFormat="false" ht="12.75" hidden="false" customHeight="false" outlineLevel="0" collapsed="false">
      <c r="A31" s="210" t="s">
        <v>15</v>
      </c>
      <c r="B31" s="211" t="n">
        <v>0.200000002980232</v>
      </c>
      <c r="C31" s="212" t="n">
        <v>1.5</v>
      </c>
      <c r="D31" s="213" t="str">
        <f aca="false">IF(ISERROR(VLOOKUP($A31,,2,0)),IF(ISERROR(VLOOKUP($A31,,1,0)),"",VLOOKUP($A31,,1,0)),VLOOKUP($A31,,2,0))</f>
        <v/>
      </c>
      <c r="E31" s="214" t="n">
        <f aca="false">IF(D31="",,VLOOKUP(D31,D$22:D30,1,0))</f>
        <v>0</v>
      </c>
      <c r="F31" s="215" t="n">
        <f aca="false">IF(AND(OR(A31="",A31="!!!!!!"),B31="",C31=""),"",IF(OR(AND(B31="",C31=""),ISERROR(C31+B31)),"!!!",($B31*$B$7+$C31*$C$7)/100))</f>
        <v>0.967000001221895</v>
      </c>
      <c r="G31" s="216" t="str">
        <f aca="false">IF(A31="","",IF(ISERROR(VLOOKUP($A31,,9,0)),IF(ISERROR(VLOOKUP($A31,,8,0)),"    -",VLOOKUP($A31,,8,0)),VLOOKUP($A31,,9,0)))</f>
        <v>    -</v>
      </c>
      <c r="H31" s="217" t="str">
        <f aca="false">IF(A31="","x",IF(ISERROR(VLOOKUP($A31,,10,0)),IF(ISERROR(VLOOKUP($A31,,9,0)),"x",VLOOKUP($A31,,9,0)),VLOOKUP($A31,,10,0)))</f>
        <v>x</v>
      </c>
      <c r="I31" s="6" t="n">
        <f aca="false">IF(A31="","",1)</f>
        <v>1</v>
      </c>
      <c r="J31" s="218" t="str">
        <f aca="false">IF(ISNUMBER($H31),IF(ISERROR(VLOOKUP($A31,,6,0)),IF(ISERROR(VLOOKUP($A31,,5,0)),"nu",VLOOKUP($A31,,5,0)),VLOOKUP($A31,,6,0)),"nu")</f>
        <v>nu</v>
      </c>
      <c r="K31" s="218" t="str">
        <f aca="false">IF(ISNUMBER($H31),IF(ISERROR(VLOOKUP($A31,,7,0)),IF(ISERROR(VLOOKUP($A31,,6,0)),"nu",VLOOKUP($A31,,6,0)),VLOOKUP($A31,,7,0)),"nu")</f>
        <v>nu</v>
      </c>
      <c r="L31" s="202" t="str">
        <f aca="false">IF(A31="NEWCOD",IF(W31="","Renseigner le champ 'Nouveau taxon'",$W31),IF(ISTEXT($E31),"Taxon déjà saisi !",IF(OR(A31="",A31="!!!!!!"),"",IF(ISERROR(VLOOKUP($A31,,2,0)),IF(ISERROR(VLOOKUP($A31,,1,0)),"non répertorié ou synonyme. Vérifiez !",VLOOKUP($A31,,1,0)),VLOOKUP(A31,,2,0)))))</f>
        <v>non répertorié ou synonyme. Vérifiez !</v>
      </c>
      <c r="M31" s="219"/>
      <c r="N31" s="219"/>
      <c r="O31" s="219"/>
      <c r="P31" s="220" t="s">
        <v>78</v>
      </c>
      <c r="Q31" s="221" t="str">
        <f aca="false">IF(OR($A31="NEWCOD",$A31="!!!!!!"),IF(X31="","NoCod",X31),IF($A31="","",IF(ISERROR(VLOOKUP($A31,,8,FALSE())),IF(ISERROR(VLOOKUP($A31,,7,FALSE())),"",VLOOKUP($A31,,7,FALSE())),VLOOKUP($A31,,8,FALSE()))))</f>
        <v/>
      </c>
      <c r="R31" s="206" t="str">
        <f aca="false">IF(ISTEXT(H31),"",(B31*$B$7/100)+(C31*$C$7/100))</f>
        <v/>
      </c>
      <c r="S31" s="207" t="str">
        <f aca="false">IF(OR(ISTEXT(H31),R31=0),"",IF(R31&lt;0.1,1,IF(R31&lt;1,2,IF(R31&lt;10,3,IF(R31&lt;50,4,IF(R31&gt;=50,5,""))))))</f>
        <v/>
      </c>
      <c r="T31" s="207" t="n">
        <f aca="false">IF(ISERROR(S31*J31),0,S31*J31)</f>
        <v>0</v>
      </c>
      <c r="U31" s="207" t="n">
        <f aca="false">IF(ISERROR(S31*J31*K31),0,S31*J31*K31)</f>
        <v>0</v>
      </c>
      <c r="V31" s="222" t="n">
        <f aca="false">IF(ISERROR(S31*K31),0,S31*K31)</f>
        <v>0</v>
      </c>
      <c r="W31" s="223"/>
      <c r="X31" s="224"/>
      <c r="Y31" s="207" t="str">
        <f aca="false">IF(AND(ISNUMBER(F31),OR(A31="",A31="!!!!!!")),"!!!!!!",IF(A31="new.cod","NEWCOD",IF(AND((Z31=""),ISTEXT(A31),A31&lt;&gt;"!!!!!!"),A31,IF(Z31="","",INDEX(,Z31)))))</f>
        <v>HILSPX</v>
      </c>
      <c r="Z31" s="192" t="str">
        <f aca="false">IF(ISERROR(MATCH(A31,,0)),IF(ISERROR(MATCH(A31,,0)),"",(MATCH(A31,,0))),(MATCH(A31,,0)))</f>
        <v/>
      </c>
    </row>
    <row r="32" customFormat="false" ht="12.75" hidden="false" customHeight="false" outlineLevel="0" collapsed="false">
      <c r="A32" s="210" t="s">
        <v>86</v>
      </c>
      <c r="B32" s="211" t="n">
        <v>0</v>
      </c>
      <c r="C32" s="212" t="n">
        <v>0.00999999977648258</v>
      </c>
      <c r="D32" s="213" t="str">
        <f aca="false">IF(ISERROR(VLOOKUP($A32,,2,0)),IF(ISERROR(VLOOKUP($A32,,1,0)),"",VLOOKUP($A32,,1,0)),VLOOKUP($A32,,2,0))</f>
        <v/>
      </c>
      <c r="E32" s="214" t="n">
        <f aca="false">IF(D32="",,VLOOKUP(D32,D$22:D31,1,0))</f>
        <v>0</v>
      </c>
      <c r="F32" s="215" t="n">
        <f aca="false">IF(AND(OR(A32="",A32="!!!!!!"),B32="",C32=""),"",IF(OR(AND(B32="",C32=""),ISERROR(C32+B32)),"!!!",($B32*$B$7+$C32*$C$7)/100))</f>
        <v>0.00589999986812472</v>
      </c>
      <c r="G32" s="216" t="str">
        <f aca="false">IF(A32="","",IF(ISERROR(VLOOKUP($A32,,9,0)),IF(ISERROR(VLOOKUP($A32,,8,0)),"    -",VLOOKUP($A32,,8,0)),VLOOKUP($A32,,9,0)))</f>
        <v>    -</v>
      </c>
      <c r="H32" s="217" t="str">
        <f aca="false">IF(A32="","x",IF(ISERROR(VLOOKUP($A32,,10,0)),IF(ISERROR(VLOOKUP($A32,,9,0)),"x",VLOOKUP($A32,,9,0)),VLOOKUP($A32,,10,0)))</f>
        <v>x</v>
      </c>
      <c r="I32" s="6" t="n">
        <f aca="false">IF(A32="","",1)</f>
        <v>1</v>
      </c>
      <c r="J32" s="218" t="str">
        <f aca="false">IF(ISNUMBER($H32),IF(ISERROR(VLOOKUP($A32,,6,0)),IF(ISERROR(VLOOKUP($A32,,5,0)),"nu",VLOOKUP($A32,,5,0)),VLOOKUP($A32,,6,0)),"nu")</f>
        <v>nu</v>
      </c>
      <c r="K32" s="218" t="str">
        <f aca="false">IF(ISNUMBER($H32),IF(ISERROR(VLOOKUP($A32,,7,0)),IF(ISERROR(VLOOKUP($A32,,6,0)),"nu",VLOOKUP($A32,,6,0)),VLOOKUP($A32,,7,0)),"nu")</f>
        <v>nu</v>
      </c>
      <c r="L32" s="202" t="str">
        <f aca="false">IF(A32="NEWCOD",IF(W32="","Renseigner le champ 'Nouveau taxon'",$W32),IF(ISTEXT($E32),"Taxon déjà saisi !",IF(OR(A32="",A32="!!!!!!"),"",IF(ISERROR(VLOOKUP($A32,,2,0)),IF(ISERROR(VLOOKUP($A32,,1,0)),"non répertorié ou synonyme. Vérifiez !",VLOOKUP($A32,,1,0)),VLOOKUP(A32,,2,0)))))</f>
        <v>non répertorié ou synonyme. Vérifiez !</v>
      </c>
      <c r="M32" s="219"/>
      <c r="N32" s="219"/>
      <c r="O32" s="219"/>
      <c r="P32" s="220" t="s">
        <v>78</v>
      </c>
      <c r="Q32" s="221" t="str">
        <f aca="false">IF(OR($A32="NEWCOD",$A32="!!!!!!"),IF(X32="","NoCod",X32),IF($A32="","",IF(ISERROR(VLOOKUP($A32,,8,FALSE())),IF(ISERROR(VLOOKUP($A32,,7,FALSE())),"",VLOOKUP($A32,,7,FALSE())),VLOOKUP($A32,,8,FALSE()))))</f>
        <v/>
      </c>
      <c r="R32" s="206" t="str">
        <f aca="false">IF(ISTEXT(H32),"",(B32*$B$7/100)+(C32*$C$7/100))</f>
        <v/>
      </c>
      <c r="S32" s="207" t="str">
        <f aca="false">IF(OR(ISTEXT(H32),R32=0),"",IF(R32&lt;0.1,1,IF(R32&lt;1,2,IF(R32&lt;10,3,IF(R32&lt;50,4,IF(R32&gt;=50,5,""))))))</f>
        <v/>
      </c>
      <c r="T32" s="207" t="n">
        <f aca="false">IF(ISERROR(S32*J32),0,S32*J32)</f>
        <v>0</v>
      </c>
      <c r="U32" s="207" t="n">
        <f aca="false">IF(ISERROR(S32*J32*K32),0,S32*J32*K32)</f>
        <v>0</v>
      </c>
      <c r="V32" s="222" t="n">
        <f aca="false">IF(ISERROR(S32*K32),0,S32*K32)</f>
        <v>0</v>
      </c>
      <c r="W32" s="223"/>
      <c r="X32" s="224"/>
      <c r="Y32" s="207" t="str">
        <f aca="false">IF(AND(ISNUMBER(F32),OR(A32="",A32="!!!!!!")),"!!!!!!",IF(A32="new.cod","NEWCOD",IF(AND((Z32=""),ISTEXT(A32),A32&lt;&gt;"!!!!!!"),A32,IF(Z32="","",INDEX(,Z32)))))</f>
        <v>GLEHED</v>
      </c>
      <c r="Z32" s="192" t="str">
        <f aca="false">IF(ISERROR(MATCH(A32,,0)),IF(ISERROR(MATCH(A32,,0)),"",(MATCH(A32,,0))),(MATCH(A32,,0)))</f>
        <v/>
      </c>
    </row>
    <row r="33" customFormat="false" ht="12.75" hidden="false" customHeight="false" outlineLevel="0" collapsed="false">
      <c r="A33" s="210" t="s">
        <v>87</v>
      </c>
      <c r="B33" s="211" t="n">
        <v>0.00999999977648258</v>
      </c>
      <c r="C33" s="212" t="n">
        <v>0</v>
      </c>
      <c r="D33" s="213" t="str">
        <f aca="false">IF(ISERROR(VLOOKUP($A33,,2,0)),IF(ISERROR(VLOOKUP($A33,,1,0)),"",VLOOKUP($A33,,1,0)),VLOOKUP($A33,,2,0))</f>
        <v/>
      </c>
      <c r="E33" s="214" t="n">
        <f aca="false">IF(D33="",,VLOOKUP(D33,D$22:D32,1,0))</f>
        <v>0</v>
      </c>
      <c r="F33" s="215" t="n">
        <f aca="false">IF(AND(OR(A33="",A33="!!!!!!"),B33="",C33=""),"",IF(OR(AND(B33="",C33=""),ISERROR(C33+B33)),"!!!",($B33*$B$7+$C33*$C$7)/100))</f>
        <v>0.00409999990835786</v>
      </c>
      <c r="G33" s="216" t="str">
        <f aca="false">IF(A33="","",IF(ISERROR(VLOOKUP($A33,,9,0)),IF(ISERROR(VLOOKUP($A33,,8,0)),"    -",VLOOKUP($A33,,8,0)),VLOOKUP($A33,,9,0)))</f>
        <v>    -</v>
      </c>
      <c r="H33" s="217" t="str">
        <f aca="false">IF(A33="","x",IF(ISERROR(VLOOKUP($A33,,10,0)),IF(ISERROR(VLOOKUP($A33,,9,0)),"x",VLOOKUP($A33,,9,0)),VLOOKUP($A33,,10,0)))</f>
        <v>x</v>
      </c>
      <c r="I33" s="6" t="n">
        <f aca="false">IF(A33="","",1)</f>
        <v>1</v>
      </c>
      <c r="J33" s="218" t="str">
        <f aca="false">IF(ISNUMBER($H33),IF(ISERROR(VLOOKUP($A33,,6,0)),IF(ISERROR(VLOOKUP($A33,,5,0)),"nu",VLOOKUP($A33,,5,0)),VLOOKUP($A33,,6,0)),"nu")</f>
        <v>nu</v>
      </c>
      <c r="K33" s="218" t="str">
        <f aca="false">IF(ISNUMBER($H33),IF(ISERROR(VLOOKUP($A33,,7,0)),IF(ISERROR(VLOOKUP($A33,,6,0)),"nu",VLOOKUP($A33,,6,0)),VLOOKUP($A33,,7,0)),"nu")</f>
        <v>nu</v>
      </c>
      <c r="L33" s="202" t="str">
        <f aca="false">IF(A33="NEWCOD",IF(W33="","Renseigner le champ 'Nouveau taxon'",$W33),IF(ISTEXT($E33),"Taxon déjà saisi !",IF(OR(A33="",A33="!!!!!!"),"",IF(ISERROR(VLOOKUP($A33,,2,0)),IF(ISERROR(VLOOKUP($A33,,1,0)),"non répertorié ou synonyme. Vérifiez !",VLOOKUP($A33,,1,0)),VLOOKUP(A33,,2,0)))))</f>
        <v>non répertorié ou synonyme. Vérifiez !</v>
      </c>
      <c r="M33" s="219"/>
      <c r="N33" s="219"/>
      <c r="O33" s="219"/>
      <c r="P33" s="220" t="s">
        <v>78</v>
      </c>
      <c r="Q33" s="221" t="str">
        <f aca="false">IF(OR($A33="NEWCOD",$A33="!!!!!!"),IF(X33="","NoCod",X33),IF($A33="","",IF(ISERROR(VLOOKUP($A33,,8,FALSE())),IF(ISERROR(VLOOKUP($A33,,7,FALSE())),"",VLOOKUP($A33,,7,FALSE())),VLOOKUP($A33,,8,FALSE()))))</f>
        <v/>
      </c>
      <c r="R33" s="206" t="str">
        <f aca="false">IF(ISTEXT(H33),"",(B33*$B$7/100)+(C33*$C$7/100))</f>
        <v/>
      </c>
      <c r="S33" s="207" t="str">
        <f aca="false">IF(OR(ISTEXT(H33),R33=0),"",IF(R33&lt;0.1,1,IF(R33&lt;1,2,IF(R33&lt;10,3,IF(R33&lt;50,4,IF(R33&gt;=50,5,""))))))</f>
        <v/>
      </c>
      <c r="T33" s="207" t="n">
        <f aca="false">IF(ISERROR(S33*J33),0,S33*J33)</f>
        <v>0</v>
      </c>
      <c r="U33" s="207" t="n">
        <f aca="false">IF(ISERROR(S33*J33*K33),0,S33*J33*K33)</f>
        <v>0</v>
      </c>
      <c r="V33" s="222" t="n">
        <f aca="false">IF(ISERROR(S33*K33),0,S33*K33)</f>
        <v>0</v>
      </c>
      <c r="W33" s="223"/>
      <c r="X33" s="224"/>
      <c r="Y33" s="207" t="str">
        <f aca="false">IF(AND(ISNUMBER(F33),OR(A33="",A33="!!!!!!")),"!!!!!!",IF(A33="new.cod","NEWCOD",IF(AND((Z33=""),ISTEXT(A33),A33&lt;&gt;"!!!!!!"),A33,IF(Z33="","",INDEX(,Z33)))))</f>
        <v>PAASPX</v>
      </c>
      <c r="Z33" s="192" t="str">
        <f aca="false">IF(ISERROR(MATCH(A33,,0)),IF(ISERROR(MATCH(A33,,0)),"",(MATCH(A33,,0))),(MATCH(A33,,0)))</f>
        <v/>
      </c>
    </row>
    <row r="34" customFormat="false" ht="12.75" hidden="false" customHeight="false" outlineLevel="0" collapsed="false">
      <c r="A34" s="210"/>
      <c r="B34" s="211"/>
      <c r="C34" s="212"/>
      <c r="D34" s="213" t="str">
        <f aca="false">IF(ISERROR(VLOOKUP($A34,,2,0)),IF(ISERROR(VLOOKUP($A34,,1,0)),"",VLOOKUP($A34,,1,0)),VLOOKUP($A34,,2,0))</f>
        <v/>
      </c>
      <c r="E34" s="214" t="n">
        <f aca="false">IF(D34="",,VLOOKUP(D34,D$22:D33,1,0))</f>
        <v>0</v>
      </c>
      <c r="F34" s="215" t="str">
        <f aca="false">IF(AND(OR(A34="",A34="!!!!!!"),B34="",C34=""),"",IF(OR(AND(B34="",C34=""),ISERROR(C34+B34)),"!!!",($B34*$B$7+$C34*$C$7)/100))</f>
        <v/>
      </c>
      <c r="G34" s="216" t="str">
        <f aca="false">IF(A34="","",IF(ISERROR(VLOOKUP($A34,,9,0)),IF(ISERROR(VLOOKUP($A34,,8,0)),"    -",VLOOKUP($A34,,8,0)),VLOOKUP($A34,,9,0)))</f>
        <v/>
      </c>
      <c r="H34" s="217" t="str">
        <f aca="false">IF(A34="","x",IF(ISERROR(VLOOKUP($A34,,10,0)),IF(ISERROR(VLOOKUP($A34,,9,0)),"x",VLOOKUP($A34,,9,0)),VLOOKUP($A34,,10,0)))</f>
        <v>x</v>
      </c>
      <c r="I34" s="6" t="str">
        <f aca="false">IF(A34="","",1)</f>
        <v/>
      </c>
      <c r="J34" s="218" t="str">
        <f aca="false">IF(ISNUMBER($H34),IF(ISERROR(VLOOKUP($A34,,6,0)),IF(ISERROR(VLOOKUP($A34,,5,0)),"nu",VLOOKUP($A34,,5,0)),VLOOKUP($A34,,6,0)),"nu")</f>
        <v>nu</v>
      </c>
      <c r="K34" s="218" t="str">
        <f aca="false">IF(ISNUMBER($H34),IF(ISERROR(VLOOKUP($A34,,7,0)),IF(ISERROR(VLOOKUP($A34,,6,0)),"nu",VLOOKUP($A34,,6,0)),VLOOKUP($A34,,7,0)),"nu")</f>
        <v>nu</v>
      </c>
      <c r="L34" s="202" t="str">
        <f aca="false">IF(A34="NEWCOD",IF(W34="","Renseigner le champ 'Nouveau taxon'",$W34),IF(ISTEXT($E34),"Taxon déjà saisi !",IF(OR(A34="",A34="!!!!!!"),"",IF(ISERROR(VLOOKUP($A34,,2,0)),IF(ISERROR(VLOOKUP($A34,,1,0)),"non répertorié ou synonyme. Vérifiez !",VLOOKUP($A34,,1,0)),VLOOKUP(A34,,2,0)))))</f>
        <v/>
      </c>
      <c r="M34" s="219"/>
      <c r="N34" s="219"/>
      <c r="O34" s="219"/>
      <c r="P34" s="220" t="s">
        <v>78</v>
      </c>
      <c r="Q34" s="221" t="str">
        <f aca="false">IF(OR($A34="NEWCOD",$A34="!!!!!!"),IF(X34="","NoCod",X34),IF($A34="","",IF(ISERROR(VLOOKUP($A34,,8,FALSE())),IF(ISERROR(VLOOKUP($A34,,7,FALSE())),"",VLOOKUP($A34,,7,FALSE())),VLOOKUP($A34,,8,FALSE()))))</f>
        <v/>
      </c>
      <c r="R34" s="206" t="str">
        <f aca="false">IF(ISTEXT(H34),"",(B34*$B$7/100)+(C34*$C$7/100))</f>
        <v/>
      </c>
      <c r="S34" s="207" t="str">
        <f aca="false">IF(OR(ISTEXT(H34),R34=0),"",IF(R34&lt;0.1,1,IF(R34&lt;1,2,IF(R34&lt;10,3,IF(R34&lt;50,4,IF(R34&gt;=50,5,""))))))</f>
        <v/>
      </c>
      <c r="T34" s="207" t="n">
        <f aca="false">IF(ISERROR(S34*J34),0,S34*J34)</f>
        <v>0</v>
      </c>
      <c r="U34" s="207" t="n">
        <f aca="false">IF(ISERROR(S34*J34*K34),0,S34*J34*K34)</f>
        <v>0</v>
      </c>
      <c r="V34" s="222" t="n">
        <f aca="false">IF(ISERROR(S34*K34),0,S34*K34)</f>
        <v>0</v>
      </c>
      <c r="W34" s="223"/>
      <c r="X34" s="224"/>
      <c r="Y34" s="207" t="str">
        <f aca="false">IF(AND(ISNUMBER(F34),OR(A34="",A34="!!!!!!")),"!!!!!!",IF(A34="new.cod","NEWCOD",IF(AND((Z34=""),ISTEXT(A34),A34&lt;&gt;"!!!!!!"),A34,IF(Z34="","",INDEX(,Z34)))))</f>
        <v/>
      </c>
      <c r="Z34" s="192" t="str">
        <f aca="false">IF(ISERROR(MATCH(A34,,0)),IF(ISERROR(MATCH(A34,,0)),"",(MATCH(A34,,0))),(MATCH(A34,,0)))</f>
        <v/>
      </c>
    </row>
    <row r="35" customFormat="false" ht="12.75" hidden="false" customHeight="false" outlineLevel="0" collapsed="false">
      <c r="A35" s="210"/>
      <c r="B35" s="211"/>
      <c r="C35" s="212"/>
      <c r="D35" s="213" t="str">
        <f aca="false">IF(ISERROR(VLOOKUP($A35,,2,0)),IF(ISERROR(VLOOKUP($A35,,1,0)),"",VLOOKUP($A35,,1,0)),VLOOKUP($A35,,2,0))</f>
        <v/>
      </c>
      <c r="E35" s="214" t="n">
        <f aca="false">IF(D35="",,VLOOKUP(D35,D$22:D34,1,0))</f>
        <v>0</v>
      </c>
      <c r="F35" s="215" t="str">
        <f aca="false">IF(AND(OR(A35="",A35="!!!!!!"),B35="",C35=""),"",IF(OR(AND(B35="",C35=""),ISERROR(C35+B35)),"!!!",($B35*$B$7+$C35*$C$7)/100))</f>
        <v/>
      </c>
      <c r="G35" s="216" t="str">
        <f aca="false">IF(A35="","",IF(ISERROR(VLOOKUP($A35,,9,0)),IF(ISERROR(VLOOKUP($A35,,8,0)),"    -",VLOOKUP($A35,,8,0)),VLOOKUP($A35,,9,0)))</f>
        <v/>
      </c>
      <c r="H35" s="217" t="str">
        <f aca="false">IF(A35="","x",IF(ISERROR(VLOOKUP($A35,,10,0)),IF(ISERROR(VLOOKUP($A35,,9,0)),"x",VLOOKUP($A35,,9,0)),VLOOKUP($A35,,10,0)))</f>
        <v>x</v>
      </c>
      <c r="I35" s="6" t="str">
        <f aca="false">IF(A35="","",1)</f>
        <v/>
      </c>
      <c r="J35" s="218" t="str">
        <f aca="false">IF(ISNUMBER($H35),IF(ISERROR(VLOOKUP($A35,,6,0)),IF(ISERROR(VLOOKUP($A35,,5,0)),"nu",VLOOKUP($A35,,5,0)),VLOOKUP($A35,,6,0)),"nu")</f>
        <v>nu</v>
      </c>
      <c r="K35" s="218" t="str">
        <f aca="false">IF(ISNUMBER($H35),IF(ISERROR(VLOOKUP($A35,,7,0)),IF(ISERROR(VLOOKUP($A35,,6,0)),"nu",VLOOKUP($A35,,6,0)),VLOOKUP($A35,,7,0)),"nu")</f>
        <v>nu</v>
      </c>
      <c r="L35" s="202" t="str">
        <f aca="false">IF(A35="NEWCOD",IF(W35="","Renseigner le champ 'Nouveau taxon'",$W35),IF(ISTEXT($E35),"Taxon déjà saisi !",IF(OR(A35="",A35="!!!!!!"),"",IF(ISERROR(VLOOKUP($A35,,2,0)),IF(ISERROR(VLOOKUP($A35,,1,0)),"non répertorié ou synonyme. Vérifiez !",VLOOKUP($A35,,1,0)),VLOOKUP(A35,,2,0)))))</f>
        <v/>
      </c>
      <c r="M35" s="219"/>
      <c r="N35" s="219"/>
      <c r="O35" s="219"/>
      <c r="P35" s="220" t="s">
        <v>78</v>
      </c>
      <c r="Q35" s="221" t="str">
        <f aca="false">IF(OR($A35="NEWCOD",$A35="!!!!!!"),IF(X35="","NoCod",X35),IF($A35="","",IF(ISERROR(VLOOKUP($A35,,8,FALSE())),IF(ISERROR(VLOOKUP($A35,,7,FALSE())),"",VLOOKUP($A35,,7,FALSE())),VLOOKUP($A35,,8,FALSE()))))</f>
        <v/>
      </c>
      <c r="R35" s="206" t="str">
        <f aca="false">IF(ISTEXT(H35),"",(B35*$B$7/100)+(C35*$C$7/100))</f>
        <v/>
      </c>
      <c r="S35" s="207" t="str">
        <f aca="false">IF(OR(ISTEXT(H35),R35=0),"",IF(R35&lt;0.1,1,IF(R35&lt;1,2,IF(R35&lt;10,3,IF(R35&lt;50,4,IF(R35&gt;=50,5,""))))))</f>
        <v/>
      </c>
      <c r="T35" s="207" t="n">
        <f aca="false">IF(ISERROR(S35*J35),0,S35*J35)</f>
        <v>0</v>
      </c>
      <c r="U35" s="207" t="n">
        <f aca="false">IF(ISERROR(S35*J35*K35),0,S35*J35*K35)</f>
        <v>0</v>
      </c>
      <c r="V35" s="222" t="n">
        <f aca="false">IF(ISERROR(S35*K35),0,S35*K35)</f>
        <v>0</v>
      </c>
      <c r="W35" s="223"/>
      <c r="X35" s="224"/>
      <c r="Y35" s="207" t="str">
        <f aca="false">IF(AND(ISNUMBER(F35),OR(A35="",A35="!!!!!!")),"!!!!!!",IF(A35="new.cod","NEWCOD",IF(AND((Z35=""),ISTEXT(A35),A35&lt;&gt;"!!!!!!"),A35,IF(Z35="","",INDEX(,Z35)))))</f>
        <v/>
      </c>
      <c r="Z35" s="192" t="str">
        <f aca="false">IF(ISERROR(MATCH(A35,,0)),IF(ISERROR(MATCH(A35,,0)),"",(MATCH(A35,,0))),(MATCH(A35,,0)))</f>
        <v/>
      </c>
    </row>
    <row r="36" customFormat="false" ht="12.75" hidden="false" customHeight="false" outlineLevel="0" collapsed="false">
      <c r="A36" s="210"/>
      <c r="B36" s="211"/>
      <c r="C36" s="212"/>
      <c r="D36" s="213" t="str">
        <f aca="false">IF(ISERROR(VLOOKUP($A36,,2,0)),IF(ISERROR(VLOOKUP($A36,,1,0)),"",VLOOKUP($A36,,1,0)),VLOOKUP($A36,,2,0))</f>
        <v/>
      </c>
      <c r="E36" s="214" t="n">
        <f aca="false">IF(D36="",,VLOOKUP(D36,D$22:D35,1,0))</f>
        <v>0</v>
      </c>
      <c r="F36" s="215" t="str">
        <f aca="false">IF(AND(OR(A36="",A36="!!!!!!"),B36="",C36=""),"",IF(OR(AND(B36="",C36=""),ISERROR(C36+B36)),"!!!",($B36*$B$7+$C36*$C$7)/100))</f>
        <v/>
      </c>
      <c r="G36" s="216" t="str">
        <f aca="false">IF(A36="","",IF(ISERROR(VLOOKUP($A36,,9,0)),IF(ISERROR(VLOOKUP($A36,,8,0)),"    -",VLOOKUP($A36,,8,0)),VLOOKUP($A36,,9,0)))</f>
        <v/>
      </c>
      <c r="H36" s="217" t="str">
        <f aca="false">IF(A36="","x",IF(ISERROR(VLOOKUP($A36,,10,0)),IF(ISERROR(VLOOKUP($A36,,9,0)),"x",VLOOKUP($A36,,9,0)),VLOOKUP($A36,,10,0)))</f>
        <v>x</v>
      </c>
      <c r="I36" s="6" t="str">
        <f aca="false">IF(A36="","",1)</f>
        <v/>
      </c>
      <c r="J36" s="218" t="str">
        <f aca="false">IF(ISNUMBER($H36),IF(ISERROR(VLOOKUP($A36,,6,0)),IF(ISERROR(VLOOKUP($A36,,5,0)),"nu",VLOOKUP($A36,,5,0)),VLOOKUP($A36,,6,0)),"nu")</f>
        <v>nu</v>
      </c>
      <c r="K36" s="218" t="str">
        <f aca="false">IF(ISNUMBER($H36),IF(ISERROR(VLOOKUP($A36,,7,0)),IF(ISERROR(VLOOKUP($A36,,6,0)),"nu",VLOOKUP($A36,,6,0)),VLOOKUP($A36,,7,0)),"nu")</f>
        <v>nu</v>
      </c>
      <c r="L36" s="202" t="str">
        <f aca="false">IF(A36="NEWCOD",IF(W36="","Renseigner le champ 'Nouveau taxon'",$W36),IF(ISTEXT($E36),"Taxon déjà saisi !",IF(OR(A36="",A36="!!!!!!"),"",IF(ISERROR(VLOOKUP($A36,,2,0)),IF(ISERROR(VLOOKUP($A36,,1,0)),"non répertorié ou synonyme. Vérifiez !",VLOOKUP($A36,,1,0)),VLOOKUP(A36,,2,0)))))</f>
        <v/>
      </c>
      <c r="M36" s="219"/>
      <c r="N36" s="219"/>
      <c r="O36" s="219"/>
      <c r="P36" s="220" t="s">
        <v>78</v>
      </c>
      <c r="Q36" s="221" t="str">
        <f aca="false">IF(OR($A36="NEWCOD",$A36="!!!!!!"),IF(X36="","NoCod",X36),IF($A36="","",IF(ISERROR(VLOOKUP($A36,,8,FALSE())),IF(ISERROR(VLOOKUP($A36,,7,FALSE())),"",VLOOKUP($A36,,7,FALSE())),VLOOKUP($A36,,8,FALSE()))))</f>
        <v/>
      </c>
      <c r="R36" s="206" t="str">
        <f aca="false">IF(ISTEXT(H36),"",(B36*$B$7/100)+(C36*$C$7/100))</f>
        <v/>
      </c>
      <c r="S36" s="207" t="str">
        <f aca="false">IF(OR(ISTEXT(H36),R36=0),"",IF(R36&lt;0.1,1,IF(R36&lt;1,2,IF(R36&lt;10,3,IF(R36&lt;50,4,IF(R36&gt;=50,5,""))))))</f>
        <v/>
      </c>
      <c r="T36" s="207" t="n">
        <f aca="false">IF(ISERROR(S36*J36),0,S36*J36)</f>
        <v>0</v>
      </c>
      <c r="U36" s="207" t="n">
        <f aca="false">IF(ISERROR(S36*J36*K36),0,S36*J36*K36)</f>
        <v>0</v>
      </c>
      <c r="V36" s="222" t="n">
        <f aca="false">IF(ISERROR(S36*K36),0,S36*K36)</f>
        <v>0</v>
      </c>
      <c r="W36" s="223"/>
      <c r="X36" s="224"/>
      <c r="Y36" s="207" t="str">
        <f aca="false">IF(AND(ISNUMBER(F36),OR(A36="",A36="!!!!!!")),"!!!!!!",IF(A36="new.cod","NEWCOD",IF(AND((Z36=""),ISTEXT(A36),A36&lt;&gt;"!!!!!!"),A36,IF(Z36="","",INDEX(,Z36)))))</f>
        <v/>
      </c>
      <c r="Z36" s="192" t="str">
        <f aca="false">IF(ISERROR(MATCH(A36,,0)),IF(ISERROR(MATCH(A36,,0)),"",(MATCH(A36,,0))),(MATCH(A36,,0)))</f>
        <v/>
      </c>
    </row>
    <row r="37" customFormat="false" ht="12.75" hidden="false" customHeight="false" outlineLevel="0" collapsed="false">
      <c r="A37" s="210"/>
      <c r="B37" s="211"/>
      <c r="C37" s="212"/>
      <c r="D37" s="213" t="str">
        <f aca="false">IF(ISERROR(VLOOKUP($A37,,2,0)),IF(ISERROR(VLOOKUP($A37,,1,0)),"",VLOOKUP($A37,,1,0)),VLOOKUP($A37,,2,0))</f>
        <v/>
      </c>
      <c r="E37" s="214" t="n">
        <f aca="false">IF(D37="",,VLOOKUP(D37,D$22:D36,1,0))</f>
        <v>0</v>
      </c>
      <c r="F37" s="215" t="str">
        <f aca="false">IF(AND(OR(A37="",A37="!!!!!!"),B37="",C37=""),"",IF(OR(AND(B37="",C37=""),ISERROR(C37+B37)),"!!!",($B37*$B$7+$C37*$C$7)/100))</f>
        <v/>
      </c>
      <c r="G37" s="216" t="str">
        <f aca="false">IF(A37="","",IF(ISERROR(VLOOKUP($A37,,9,0)),IF(ISERROR(VLOOKUP($A37,,8,0)),"    -",VLOOKUP($A37,,8,0)),VLOOKUP($A37,,9,0)))</f>
        <v/>
      </c>
      <c r="H37" s="217" t="str">
        <f aca="false">IF(A37="","x",IF(ISERROR(VLOOKUP($A37,,10,0)),IF(ISERROR(VLOOKUP($A37,,9,0)),"x",VLOOKUP($A37,,9,0)),VLOOKUP($A37,,10,0)))</f>
        <v>x</v>
      </c>
      <c r="I37" s="6" t="str">
        <f aca="false">IF(A37="","",1)</f>
        <v/>
      </c>
      <c r="J37" s="218" t="str">
        <f aca="false">IF(ISNUMBER($H37),IF(ISERROR(VLOOKUP($A37,,6,0)),IF(ISERROR(VLOOKUP($A37,,5,0)),"nu",VLOOKUP($A37,,5,0)),VLOOKUP($A37,,6,0)),"nu")</f>
        <v>nu</v>
      </c>
      <c r="K37" s="218" t="str">
        <f aca="false">IF(ISNUMBER($H37),IF(ISERROR(VLOOKUP($A37,,7,0)),IF(ISERROR(VLOOKUP($A37,,6,0)),"nu",VLOOKUP($A37,,6,0)),VLOOKUP($A37,,7,0)),"nu")</f>
        <v>nu</v>
      </c>
      <c r="L37" s="202" t="str">
        <f aca="false">IF(A37="NEWCOD",IF(W37="","Renseigner le champ 'Nouveau taxon'",$W37),IF(ISTEXT($E37),"Taxon déjà saisi !",IF(OR(A37="",A37="!!!!!!"),"",IF(ISERROR(VLOOKUP($A37,,2,0)),IF(ISERROR(VLOOKUP($A37,,1,0)),"non répertorié ou synonyme. Vérifiez !",VLOOKUP($A37,,1,0)),VLOOKUP(A37,,2,0)))))</f>
        <v/>
      </c>
      <c r="M37" s="219"/>
      <c r="N37" s="219"/>
      <c r="O37" s="219"/>
      <c r="P37" s="220" t="s">
        <v>78</v>
      </c>
      <c r="Q37" s="221" t="str">
        <f aca="false">IF(OR($A37="NEWCOD",$A37="!!!!!!"),IF(X37="","NoCod",X37),IF($A37="","",IF(ISERROR(VLOOKUP($A37,,8,FALSE())),IF(ISERROR(VLOOKUP($A37,,7,FALSE())),"",VLOOKUP($A37,,7,FALSE())),VLOOKUP($A37,,8,FALSE()))))</f>
        <v/>
      </c>
      <c r="R37" s="206" t="str">
        <f aca="false">IF(ISTEXT(H37),"",(B37*$B$7/100)+(C37*$C$7/100))</f>
        <v/>
      </c>
      <c r="S37" s="207" t="str">
        <f aca="false">IF(OR(ISTEXT(H37),R37=0),"",IF(R37&lt;0.1,1,IF(R37&lt;1,2,IF(R37&lt;10,3,IF(R37&lt;50,4,IF(R37&gt;=50,5,""))))))</f>
        <v/>
      </c>
      <c r="T37" s="207" t="n">
        <f aca="false">IF(ISERROR(S37*J37),0,S37*J37)</f>
        <v>0</v>
      </c>
      <c r="U37" s="207" t="n">
        <f aca="false">IF(ISERROR(S37*J37*K37),0,S37*J37*K37)</f>
        <v>0</v>
      </c>
      <c r="V37" s="222" t="n">
        <f aca="false">IF(ISERROR(S37*K37),0,S37*K37)</f>
        <v>0</v>
      </c>
      <c r="W37" s="223"/>
      <c r="X37" s="224"/>
      <c r="Y37" s="207" t="str">
        <f aca="false">IF(AND(ISNUMBER(F37),OR(A37="",A37="!!!!!!")),"!!!!!!",IF(A37="new.cod","NEWCOD",IF(AND((Z37=""),ISTEXT(A37),A37&lt;&gt;"!!!!!!"),A37,IF(Z37="","",INDEX(,Z37)))))</f>
        <v/>
      </c>
      <c r="Z37" s="192" t="str">
        <f aca="false">IF(ISERROR(MATCH(A37,,0)),IF(ISERROR(MATCH(A37,,0)),"",(MATCH(A37,,0))),(MATCH(A37,,0)))</f>
        <v/>
      </c>
    </row>
    <row r="38" customFormat="false" ht="12.75" hidden="false" customHeight="false" outlineLevel="0" collapsed="false">
      <c r="A38" s="210"/>
      <c r="B38" s="211"/>
      <c r="C38" s="212"/>
      <c r="D38" s="213" t="str">
        <f aca="false">IF(ISERROR(VLOOKUP($A38,,2,0)),IF(ISERROR(VLOOKUP($A38,,1,0)),"",VLOOKUP($A38,,1,0)),VLOOKUP($A38,,2,0))</f>
        <v/>
      </c>
      <c r="E38" s="214" t="n">
        <f aca="false">IF(D38="",,VLOOKUP(D38,D$22:D37,1,0))</f>
        <v>0</v>
      </c>
      <c r="F38" s="215" t="str">
        <f aca="false">IF(AND(OR(A38="",A38="!!!!!!"),B38="",C38=""),"",IF(OR(AND(B38="",C38=""),ISERROR(C38+B38)),"!!!",($B38*$B$7+$C38*$C$7)/100))</f>
        <v/>
      </c>
      <c r="G38" s="216" t="str">
        <f aca="false">IF(A38="","",IF(ISERROR(VLOOKUP($A38,,9,0)),IF(ISERROR(VLOOKUP($A38,,8,0)),"    -",VLOOKUP($A38,,8,0)),VLOOKUP($A38,,9,0)))</f>
        <v/>
      </c>
      <c r="H38" s="217" t="str">
        <f aca="false">IF(A38="","x",IF(ISERROR(VLOOKUP($A38,,10,0)),IF(ISERROR(VLOOKUP($A38,,9,0)),"x",VLOOKUP($A38,,9,0)),VLOOKUP($A38,,10,0)))</f>
        <v>x</v>
      </c>
      <c r="I38" s="6" t="str">
        <f aca="false">IF(A38="","",1)</f>
        <v/>
      </c>
      <c r="J38" s="218" t="str">
        <f aca="false">IF(ISNUMBER($H38),IF(ISERROR(VLOOKUP($A38,,6,0)),IF(ISERROR(VLOOKUP($A38,,5,0)),"nu",VLOOKUP($A38,,5,0)),VLOOKUP($A38,,6,0)),"nu")</f>
        <v>nu</v>
      </c>
      <c r="K38" s="218" t="str">
        <f aca="false">IF(ISNUMBER($H38),IF(ISERROR(VLOOKUP($A38,,7,0)),IF(ISERROR(VLOOKUP($A38,,6,0)),"nu",VLOOKUP($A38,,6,0)),VLOOKUP($A38,,7,0)),"nu")</f>
        <v>nu</v>
      </c>
      <c r="L38" s="202" t="str">
        <f aca="false">IF(A38="NEWCOD",IF(W38="","Renseigner le champ 'Nouveau taxon'",$W38),IF(ISTEXT($E38),"Taxon déjà saisi !",IF(OR(A38="",A38="!!!!!!"),"",IF(ISERROR(VLOOKUP($A38,,2,0)),IF(ISERROR(VLOOKUP($A38,,1,0)),"non répertorié ou synonyme. Vérifiez !",VLOOKUP($A38,,1,0)),VLOOKUP(A38,,2,0)))))</f>
        <v/>
      </c>
      <c r="M38" s="219"/>
      <c r="N38" s="219"/>
      <c r="O38" s="219"/>
      <c r="P38" s="220" t="s">
        <v>78</v>
      </c>
      <c r="Q38" s="221" t="str">
        <f aca="false">IF(OR($A38="NEWCOD",$A38="!!!!!!"),IF(X38="","NoCod",X38),IF($A38="","",IF(ISERROR(VLOOKUP($A38,,8,FALSE())),IF(ISERROR(VLOOKUP($A38,,7,FALSE())),"",VLOOKUP($A38,,7,FALSE())),VLOOKUP($A38,,8,FALSE()))))</f>
        <v/>
      </c>
      <c r="R38" s="206" t="str">
        <f aca="false">IF(ISTEXT(H38),"",(B38*$B$7/100)+(C38*$C$7/100))</f>
        <v/>
      </c>
      <c r="S38" s="207" t="str">
        <f aca="false">IF(OR(ISTEXT(H38),R38=0),"",IF(R38&lt;0.1,1,IF(R38&lt;1,2,IF(R38&lt;10,3,IF(R38&lt;50,4,IF(R38&gt;=50,5,""))))))</f>
        <v/>
      </c>
      <c r="T38" s="207" t="n">
        <f aca="false">IF(ISERROR(S38*J38),0,S38*J38)</f>
        <v>0</v>
      </c>
      <c r="U38" s="207" t="n">
        <f aca="false">IF(ISERROR(S38*J38*K38),0,S38*J38*K38)</f>
        <v>0</v>
      </c>
      <c r="V38" s="222" t="n">
        <f aca="false">IF(ISERROR(S38*K38),0,S38*K38)</f>
        <v>0</v>
      </c>
      <c r="W38" s="223"/>
      <c r="X38" s="224"/>
      <c r="Y38" s="207" t="str">
        <f aca="false">IF(AND(ISNUMBER(F38),OR(A38="",A38="!!!!!!")),"!!!!!!",IF(A38="new.cod","NEWCOD",IF(AND((Z38=""),ISTEXT(A38),A38&lt;&gt;"!!!!!!"),A38,IF(Z38="","",INDEX(,Z38)))))</f>
        <v/>
      </c>
      <c r="Z38" s="192" t="str">
        <f aca="false">IF(ISERROR(MATCH(A38,,0)),IF(ISERROR(MATCH(A38,,0)),"",(MATCH(A38,,0))),(MATCH(A38,,0)))</f>
        <v/>
      </c>
    </row>
    <row r="39" customFormat="false" ht="12.75" hidden="false" customHeight="false" outlineLevel="0" collapsed="false">
      <c r="A39" s="210"/>
      <c r="B39" s="211"/>
      <c r="C39" s="212"/>
      <c r="D39" s="213" t="str">
        <f aca="false">IF(ISERROR(VLOOKUP($A39,,2,0)),IF(ISERROR(VLOOKUP($A39,,1,0)),"",VLOOKUP($A39,,1,0)),VLOOKUP($A39,,2,0))</f>
        <v/>
      </c>
      <c r="E39" s="214" t="n">
        <f aca="false">IF(D39="",,VLOOKUP(D39,D$22:D38,1,0))</f>
        <v>0</v>
      </c>
      <c r="F39" s="215" t="str">
        <f aca="false">IF(AND(OR(A39="",A39="!!!!!!"),B39="",C39=""),"",IF(OR(AND(B39="",C39=""),ISERROR(C39+B39)),"!!!",($B39*$B$7+$C39*$C$7)/100))</f>
        <v/>
      </c>
      <c r="G39" s="216" t="str">
        <f aca="false">IF(A39="","",IF(ISERROR(VLOOKUP($A39,,9,0)),IF(ISERROR(VLOOKUP($A39,,8,0)),"    -",VLOOKUP($A39,,8,0)),VLOOKUP($A39,,9,0)))</f>
        <v/>
      </c>
      <c r="H39" s="217" t="str">
        <f aca="false">IF(A39="","x",IF(ISERROR(VLOOKUP($A39,,10,0)),IF(ISERROR(VLOOKUP($A39,,9,0)),"x",VLOOKUP($A39,,9,0)),VLOOKUP($A39,,10,0)))</f>
        <v>x</v>
      </c>
      <c r="I39" s="6" t="str">
        <f aca="false">IF(A39="","",1)</f>
        <v/>
      </c>
      <c r="J39" s="218" t="str">
        <f aca="false">IF(ISNUMBER($H39),IF(ISERROR(VLOOKUP($A39,,6,0)),IF(ISERROR(VLOOKUP($A39,,5,0)),"nu",VLOOKUP($A39,,5,0)),VLOOKUP($A39,,6,0)),"nu")</f>
        <v>nu</v>
      </c>
      <c r="K39" s="218" t="str">
        <f aca="false">IF(ISNUMBER($H39),IF(ISERROR(VLOOKUP($A39,,7,0)),IF(ISERROR(VLOOKUP($A39,,6,0)),"nu",VLOOKUP($A39,,6,0)),VLOOKUP($A39,,7,0)),"nu")</f>
        <v>nu</v>
      </c>
      <c r="L39" s="202" t="str">
        <f aca="false">IF(A39="NEWCOD",IF(W39="","Renseigner le champ 'Nouveau taxon'",$W39),IF(ISTEXT($E39),"Taxon déjà saisi !",IF(OR(A39="",A39="!!!!!!"),"",IF(ISERROR(VLOOKUP($A39,,2,0)),IF(ISERROR(VLOOKUP($A39,,1,0)),"non répertorié ou synonyme. Vérifiez !",VLOOKUP($A39,,1,0)),VLOOKUP(A39,,2,0)))))</f>
        <v/>
      </c>
      <c r="M39" s="219"/>
      <c r="N39" s="219"/>
      <c r="O39" s="219"/>
      <c r="P39" s="220" t="s">
        <v>78</v>
      </c>
      <c r="Q39" s="221" t="str">
        <f aca="false">IF(OR($A39="NEWCOD",$A39="!!!!!!"),IF(X39="","NoCod",X39),IF($A39="","",IF(ISERROR(VLOOKUP($A39,,8,FALSE())),IF(ISERROR(VLOOKUP($A39,,7,FALSE())),"",VLOOKUP($A39,,7,FALSE())),VLOOKUP($A39,,8,FALSE()))))</f>
        <v/>
      </c>
      <c r="R39" s="206" t="str">
        <f aca="false">IF(ISTEXT(H39),"",(B39*$B$7/100)+(C39*$C$7/100))</f>
        <v/>
      </c>
      <c r="S39" s="207" t="str">
        <f aca="false">IF(OR(ISTEXT(H39),R39=0),"",IF(R39&lt;0.1,1,IF(R39&lt;1,2,IF(R39&lt;10,3,IF(R39&lt;50,4,IF(R39&gt;=50,5,""))))))</f>
        <v/>
      </c>
      <c r="T39" s="207" t="n">
        <f aca="false">IF(ISERROR(S39*J39),0,S39*J39)</f>
        <v>0</v>
      </c>
      <c r="U39" s="207" t="n">
        <f aca="false">IF(ISERROR(S39*J39*K39),0,S39*J39*K39)</f>
        <v>0</v>
      </c>
      <c r="V39" s="222" t="n">
        <f aca="false">IF(ISERROR(S39*K39),0,S39*K39)</f>
        <v>0</v>
      </c>
      <c r="W39" s="223"/>
      <c r="X39" s="224"/>
      <c r="Y39" s="207" t="str">
        <f aca="false">IF(AND(ISNUMBER(F39),OR(A39="",A39="!!!!!!")),"!!!!!!",IF(A39="new.cod","NEWCOD",IF(AND((Z39=""),ISTEXT(A39),A39&lt;&gt;"!!!!!!"),A39,IF(Z39="","",INDEX(,Z39)))))</f>
        <v/>
      </c>
      <c r="Z39" s="192" t="str">
        <f aca="false">IF(ISERROR(MATCH(A39,,0)),IF(ISERROR(MATCH(A39,,0)),"",(MATCH(A39,,0))),(MATCH(A39,,0)))</f>
        <v/>
      </c>
    </row>
    <row r="40" customFormat="false" ht="12.75" hidden="false" customHeight="false" outlineLevel="0" collapsed="false">
      <c r="A40" s="210"/>
      <c r="B40" s="211"/>
      <c r="C40" s="212"/>
      <c r="D40" s="213" t="str">
        <f aca="false">IF(ISERROR(VLOOKUP($A40,,2,0)),IF(ISERROR(VLOOKUP($A40,,1,0)),"",VLOOKUP($A40,,1,0)),VLOOKUP($A40,,2,0))</f>
        <v/>
      </c>
      <c r="E40" s="214" t="n">
        <f aca="false">IF(D40="",,VLOOKUP(D40,D$22:D39,1,0))</f>
        <v>0</v>
      </c>
      <c r="F40" s="215" t="str">
        <f aca="false">IF(AND(OR(A40="",A40="!!!!!!"),B40="",C40=""),"",IF(OR(AND(B40="",C40=""),ISERROR(C40+B40)),"!!!",($B40*$B$7+$C40*$C$7)/100))</f>
        <v/>
      </c>
      <c r="G40" s="216" t="str">
        <f aca="false">IF(A40="","",IF(ISERROR(VLOOKUP($A40,,9,0)),IF(ISERROR(VLOOKUP($A40,,8,0)),"    -",VLOOKUP($A40,,8,0)),VLOOKUP($A40,,9,0)))</f>
        <v/>
      </c>
      <c r="H40" s="217" t="str">
        <f aca="false">IF(A40="","x",IF(ISERROR(VLOOKUP($A40,,10,0)),IF(ISERROR(VLOOKUP($A40,,9,0)),"x",VLOOKUP($A40,,9,0)),VLOOKUP($A40,,10,0)))</f>
        <v>x</v>
      </c>
      <c r="I40" s="6" t="str">
        <f aca="false">IF(A40="","",1)</f>
        <v/>
      </c>
      <c r="J40" s="218" t="str">
        <f aca="false">IF(ISNUMBER($H40),IF(ISERROR(VLOOKUP($A40,,6,0)),IF(ISERROR(VLOOKUP($A40,,5,0)),"nu",VLOOKUP($A40,,5,0)),VLOOKUP($A40,,6,0)),"nu")</f>
        <v>nu</v>
      </c>
      <c r="K40" s="218" t="str">
        <f aca="false">IF(ISNUMBER($H40),IF(ISERROR(VLOOKUP($A40,,7,0)),IF(ISERROR(VLOOKUP($A40,,6,0)),"nu",VLOOKUP($A40,,6,0)),VLOOKUP($A40,,7,0)),"nu")</f>
        <v>nu</v>
      </c>
      <c r="L40" s="202" t="str">
        <f aca="false">IF(A40="NEWCOD",IF(W40="","Renseigner le champ 'Nouveau taxon'",$W40),IF(ISTEXT($E40),"Taxon déjà saisi !",IF(OR(A40="",A40="!!!!!!"),"",IF(ISERROR(VLOOKUP($A40,,2,0)),IF(ISERROR(VLOOKUP($A40,,1,0)),"non répertorié ou synonyme. Vérifiez !",VLOOKUP($A40,,1,0)),VLOOKUP(A40,,2,0)))))</f>
        <v/>
      </c>
      <c r="M40" s="219"/>
      <c r="N40" s="219"/>
      <c r="O40" s="219"/>
      <c r="P40" s="220" t="s">
        <v>78</v>
      </c>
      <c r="Q40" s="221" t="str">
        <f aca="false">IF(OR($A40="NEWCOD",$A40="!!!!!!"),IF(X40="","NoCod",X40),IF($A40="","",IF(ISERROR(VLOOKUP($A40,,8,FALSE())),IF(ISERROR(VLOOKUP($A40,,7,FALSE())),"",VLOOKUP($A40,,7,FALSE())),VLOOKUP($A40,,8,FALSE()))))</f>
        <v/>
      </c>
      <c r="R40" s="206" t="str">
        <f aca="false">IF(ISTEXT(H40),"",(B40*$B$7/100)+(C40*$C$7/100))</f>
        <v/>
      </c>
      <c r="S40" s="207" t="str">
        <f aca="false">IF(OR(ISTEXT(H40),R40=0),"",IF(R40&lt;0.1,1,IF(R40&lt;1,2,IF(R40&lt;10,3,IF(R40&lt;50,4,IF(R40&gt;=50,5,""))))))</f>
        <v/>
      </c>
      <c r="T40" s="207" t="n">
        <f aca="false">IF(ISERROR(S40*J40),0,S40*J40)</f>
        <v>0</v>
      </c>
      <c r="U40" s="207" t="n">
        <f aca="false">IF(ISERROR(S40*J40*K40),0,S40*J40*K40)</f>
        <v>0</v>
      </c>
      <c r="V40" s="222" t="n">
        <f aca="false">IF(ISERROR(S40*K40),0,S40*K40)</f>
        <v>0</v>
      </c>
      <c r="W40" s="223"/>
      <c r="X40" s="224"/>
      <c r="Y40" s="207" t="str">
        <f aca="false">IF(AND(ISNUMBER(F40),OR(A40="",A40="!!!!!!")),"!!!!!!",IF(A40="new.cod","NEWCOD",IF(AND((Z40=""),ISTEXT(A40),A40&lt;&gt;"!!!!!!"),A40,IF(Z40="","",INDEX(,Z40)))))</f>
        <v/>
      </c>
      <c r="Z40" s="192" t="str">
        <f aca="false">IF(ISERROR(MATCH(A40,,0)),IF(ISERROR(MATCH(A40,,0)),"",(MATCH(A40,,0))),(MATCH(A40,,0)))</f>
        <v/>
      </c>
    </row>
    <row r="41" customFormat="false" ht="12.75" hidden="false" customHeight="false" outlineLevel="0" collapsed="false">
      <c r="A41" s="210"/>
      <c r="B41" s="211"/>
      <c r="C41" s="212"/>
      <c r="D41" s="213" t="str">
        <f aca="false">IF(ISERROR(VLOOKUP($A41,,2,0)),IF(ISERROR(VLOOKUP($A41,,1,0)),"",VLOOKUP($A41,,1,0)),VLOOKUP($A41,,2,0))</f>
        <v/>
      </c>
      <c r="E41" s="214" t="n">
        <f aca="false">IF(D41="",,VLOOKUP(D41,D$22:D40,1,0))</f>
        <v>0</v>
      </c>
      <c r="F41" s="215" t="str">
        <f aca="false">IF(AND(OR(A41="",A41="!!!!!!"),B41="",C41=""),"",IF(OR(AND(B41="",C41=""),ISERROR(C41+B41)),"!!!",($B41*$B$7+$C41*$C$7)/100))</f>
        <v/>
      </c>
      <c r="G41" s="216" t="str">
        <f aca="false">IF(A41="","",IF(ISERROR(VLOOKUP($A41,,9,0)),IF(ISERROR(VLOOKUP($A41,,8,0)),"    -",VLOOKUP($A41,,8,0)),VLOOKUP($A41,,9,0)))</f>
        <v/>
      </c>
      <c r="H41" s="217" t="str">
        <f aca="false">IF(A41="","x",IF(ISERROR(VLOOKUP($A41,,10,0)),IF(ISERROR(VLOOKUP($A41,,9,0)),"x",VLOOKUP($A41,,9,0)),VLOOKUP($A41,,10,0)))</f>
        <v>x</v>
      </c>
      <c r="I41" s="6" t="str">
        <f aca="false">IF(A41="","",1)</f>
        <v/>
      </c>
      <c r="J41" s="218" t="str">
        <f aca="false">IF(ISNUMBER($H41),IF(ISERROR(VLOOKUP($A41,,6,0)),IF(ISERROR(VLOOKUP($A41,,5,0)),"nu",VLOOKUP($A41,,5,0)),VLOOKUP($A41,,6,0)),"nu")</f>
        <v>nu</v>
      </c>
      <c r="K41" s="218" t="str">
        <f aca="false">IF(ISNUMBER($H41),IF(ISERROR(VLOOKUP($A41,,7,0)),IF(ISERROR(VLOOKUP($A41,,6,0)),"nu",VLOOKUP($A41,,6,0)),VLOOKUP($A41,,7,0)),"nu")</f>
        <v>nu</v>
      </c>
      <c r="L41" s="202" t="str">
        <f aca="false">IF(A41="NEWCOD",IF(W41="","Renseigner le champ 'Nouveau taxon'",$W41),IF(ISTEXT($E41),"Taxon déjà saisi !",IF(OR(A41="",A41="!!!!!!"),"",IF(ISERROR(VLOOKUP($A41,,2,0)),IF(ISERROR(VLOOKUP($A41,,1,0)),"non répertorié ou synonyme. Vérifiez !",VLOOKUP($A41,,1,0)),VLOOKUP(A41,,2,0)))))</f>
        <v/>
      </c>
      <c r="M41" s="219"/>
      <c r="N41" s="219"/>
      <c r="O41" s="219"/>
      <c r="P41" s="220" t="s">
        <v>78</v>
      </c>
      <c r="Q41" s="221" t="str">
        <f aca="false">IF(OR($A41="NEWCOD",$A41="!!!!!!"),IF(X41="","NoCod",X41),IF($A41="","",IF(ISERROR(VLOOKUP($A41,,8,FALSE())),IF(ISERROR(VLOOKUP($A41,,7,FALSE())),"",VLOOKUP($A41,,7,FALSE())),VLOOKUP($A41,,8,FALSE()))))</f>
        <v/>
      </c>
      <c r="R41" s="206" t="str">
        <f aca="false">IF(ISTEXT(H41),"",(B41*$B$7/100)+(C41*$C$7/100))</f>
        <v/>
      </c>
      <c r="S41" s="207" t="str">
        <f aca="false">IF(OR(ISTEXT(H41),R41=0),"",IF(R41&lt;0.1,1,IF(R41&lt;1,2,IF(R41&lt;10,3,IF(R41&lt;50,4,IF(R41&gt;=50,5,""))))))</f>
        <v/>
      </c>
      <c r="T41" s="207" t="n">
        <f aca="false">IF(ISERROR(S41*J41),0,S41*J41)</f>
        <v>0</v>
      </c>
      <c r="U41" s="207" t="n">
        <f aca="false">IF(ISERROR(S41*J41*K41),0,S41*J41*K41)</f>
        <v>0</v>
      </c>
      <c r="V41" s="222" t="n">
        <f aca="false">IF(ISERROR(S41*K41),0,S41*K41)</f>
        <v>0</v>
      </c>
      <c r="W41" s="223"/>
      <c r="X41" s="224"/>
      <c r="Y41" s="207" t="str">
        <f aca="false">IF(AND(ISNUMBER(F41),OR(A41="",A41="!!!!!!")),"!!!!!!",IF(A41="new.cod","NEWCOD",IF(AND((Z41=""),ISTEXT(A41),A41&lt;&gt;"!!!!!!"),A41,IF(Z41="","",INDEX(,Z41)))))</f>
        <v/>
      </c>
      <c r="Z41" s="192" t="str">
        <f aca="false">IF(ISERROR(MATCH(A41,,0)),IF(ISERROR(MATCH(A41,,0)),"",(MATCH(A41,,0))),(MATCH(A41,,0)))</f>
        <v/>
      </c>
    </row>
    <row r="42" customFormat="false" ht="12.75" hidden="false" customHeight="false" outlineLevel="0" collapsed="false">
      <c r="A42" s="210"/>
      <c r="B42" s="211"/>
      <c r="C42" s="212"/>
      <c r="D42" s="213" t="str">
        <f aca="false">IF(ISERROR(VLOOKUP($A42,,2,0)),IF(ISERROR(VLOOKUP($A42,,1,0)),"",VLOOKUP($A42,,1,0)),VLOOKUP($A42,,2,0))</f>
        <v/>
      </c>
      <c r="E42" s="214" t="n">
        <f aca="false">IF(D42="",,VLOOKUP(D42,D$22:D41,1,0))</f>
        <v>0</v>
      </c>
      <c r="F42" s="215" t="str">
        <f aca="false">IF(AND(OR(A42="",A42="!!!!!!"),B42="",C42=""),"",IF(OR(AND(B42="",C42=""),ISERROR(C42+B42)),"!!!",($B42*$B$7+$C42*$C$7)/100))</f>
        <v/>
      </c>
      <c r="G42" s="216" t="str">
        <f aca="false">IF(A42="","",IF(ISERROR(VLOOKUP($A42,,9,0)),IF(ISERROR(VLOOKUP($A42,,8,0)),"    -",VLOOKUP($A42,,8,0)),VLOOKUP($A42,,9,0)))</f>
        <v/>
      </c>
      <c r="H42" s="217" t="str">
        <f aca="false">IF(A42="","x",IF(ISERROR(VLOOKUP($A42,,10,0)),IF(ISERROR(VLOOKUP($A42,,9,0)),"x",VLOOKUP($A42,,9,0)),VLOOKUP($A42,,10,0)))</f>
        <v>x</v>
      </c>
      <c r="I42" s="6" t="str">
        <f aca="false">IF(A42="","",1)</f>
        <v/>
      </c>
      <c r="J42" s="218" t="str">
        <f aca="false">IF(ISNUMBER($H42),IF(ISERROR(VLOOKUP($A42,,6,0)),IF(ISERROR(VLOOKUP($A42,,5,0)),"nu",VLOOKUP($A42,,5,0)),VLOOKUP($A42,,6,0)),"nu")</f>
        <v>nu</v>
      </c>
      <c r="K42" s="218" t="str">
        <f aca="false">IF(ISNUMBER($H42),IF(ISERROR(VLOOKUP($A42,,7,0)),IF(ISERROR(VLOOKUP($A42,,6,0)),"nu",VLOOKUP($A42,,6,0)),VLOOKUP($A42,,7,0)),"nu")</f>
        <v>nu</v>
      </c>
      <c r="L42" s="202" t="str">
        <f aca="false">IF(A42="NEWCOD",IF(W42="","Renseigner le champ 'Nouveau taxon'",$W42),IF(ISTEXT($E42),"Taxon déjà saisi !",IF(OR(A42="",A42="!!!!!!"),"",IF(ISERROR(VLOOKUP($A42,,2,0)),IF(ISERROR(VLOOKUP($A42,,1,0)),"non répertorié ou synonyme. Vérifiez !",VLOOKUP($A42,,1,0)),VLOOKUP(A42,,2,0)))))</f>
        <v/>
      </c>
      <c r="M42" s="219"/>
      <c r="N42" s="219"/>
      <c r="O42" s="219"/>
      <c r="P42" s="220" t="s">
        <v>78</v>
      </c>
      <c r="Q42" s="221" t="str">
        <f aca="false">IF(OR($A42="NEWCOD",$A42="!!!!!!"),IF(X42="","NoCod",X42),IF($A42="","",IF(ISERROR(VLOOKUP($A42,,8,FALSE())),IF(ISERROR(VLOOKUP($A42,,7,FALSE())),"",VLOOKUP($A42,,7,FALSE())),VLOOKUP($A42,,8,FALSE()))))</f>
        <v/>
      </c>
      <c r="R42" s="206" t="str">
        <f aca="false">IF(ISTEXT(H42),"",(B42*$B$7/100)+(C42*$C$7/100))</f>
        <v/>
      </c>
      <c r="S42" s="207" t="str">
        <f aca="false">IF(OR(ISTEXT(H42),R42=0),"",IF(R42&lt;0.1,1,IF(R42&lt;1,2,IF(R42&lt;10,3,IF(R42&lt;50,4,IF(R42&gt;=50,5,""))))))</f>
        <v/>
      </c>
      <c r="T42" s="207" t="n">
        <f aca="false">IF(ISERROR(S42*J42),0,S42*J42)</f>
        <v>0</v>
      </c>
      <c r="U42" s="207" t="n">
        <f aca="false">IF(ISERROR(S42*J42*K42),0,S42*J42*K42)</f>
        <v>0</v>
      </c>
      <c r="V42" s="222" t="n">
        <f aca="false">IF(ISERROR(S42*K42),0,S42*K42)</f>
        <v>0</v>
      </c>
      <c r="W42" s="223"/>
      <c r="X42" s="224"/>
      <c r="Y42" s="207" t="str">
        <f aca="false">IF(AND(ISNUMBER(F42),OR(A42="",A42="!!!!!!")),"!!!!!!",IF(A42="new.cod","NEWCOD",IF(AND((Z42=""),ISTEXT(A42),A42&lt;&gt;"!!!!!!"),A42,IF(Z42="","",INDEX(,Z42)))))</f>
        <v/>
      </c>
      <c r="Z42" s="192" t="str">
        <f aca="false">IF(ISERROR(MATCH(A42,,0)),IF(ISERROR(MATCH(A42,,0)),"",(MATCH(A42,,0))),(MATCH(A42,,0)))</f>
        <v/>
      </c>
    </row>
    <row r="43" customFormat="false" ht="12.75" hidden="false" customHeight="false" outlineLevel="0" collapsed="false">
      <c r="A43" s="210"/>
      <c r="B43" s="211"/>
      <c r="C43" s="212"/>
      <c r="D43" s="213" t="str">
        <f aca="false">IF(ISERROR(VLOOKUP($A43,,2,0)),IF(ISERROR(VLOOKUP($A43,,1,0)),"",VLOOKUP($A43,,1,0)),VLOOKUP($A43,,2,0))</f>
        <v/>
      </c>
      <c r="E43" s="214" t="n">
        <f aca="false">IF(D43="",,VLOOKUP(D43,D$22:D42,1,0))</f>
        <v>0</v>
      </c>
      <c r="F43" s="215" t="str">
        <f aca="false">IF(AND(OR(A43="",A43="!!!!!!"),B43="",C43=""),"",IF(OR(AND(B43="",C43=""),ISERROR(C43+B43)),"!!!",($B43*$B$7+$C43*$C$7)/100))</f>
        <v/>
      </c>
      <c r="G43" s="216" t="str">
        <f aca="false">IF(A43="","",IF(ISERROR(VLOOKUP($A43,,9,0)),IF(ISERROR(VLOOKUP($A43,,8,0)),"    -",VLOOKUP($A43,,8,0)),VLOOKUP($A43,,9,0)))</f>
        <v/>
      </c>
      <c r="H43" s="217" t="str">
        <f aca="false">IF(A43="","x",IF(ISERROR(VLOOKUP($A43,,10,0)),IF(ISERROR(VLOOKUP($A43,,9,0)),"x",VLOOKUP($A43,,9,0)),VLOOKUP($A43,,10,0)))</f>
        <v>x</v>
      </c>
      <c r="I43" s="6" t="str">
        <f aca="false">IF(A43="","",1)</f>
        <v/>
      </c>
      <c r="J43" s="218" t="str">
        <f aca="false">IF(ISNUMBER($H43),IF(ISERROR(VLOOKUP($A43,,6,0)),IF(ISERROR(VLOOKUP($A43,,5,0)),"nu",VLOOKUP($A43,,5,0)),VLOOKUP($A43,,6,0)),"nu")</f>
        <v>nu</v>
      </c>
      <c r="K43" s="218" t="str">
        <f aca="false">IF(ISNUMBER($H43),IF(ISERROR(VLOOKUP($A43,,7,0)),IF(ISERROR(VLOOKUP($A43,,6,0)),"nu",VLOOKUP($A43,,6,0)),VLOOKUP($A43,,7,0)),"nu")</f>
        <v>nu</v>
      </c>
      <c r="L43" s="202" t="str">
        <f aca="false">IF(A43="NEWCOD",IF(W43="","Renseigner le champ 'Nouveau taxon'",$W43),IF(ISTEXT($E43),"Taxon déjà saisi !",IF(OR(A43="",A43="!!!!!!"),"",IF(ISERROR(VLOOKUP($A43,,2,0)),IF(ISERROR(VLOOKUP($A43,,1,0)),"non répertorié ou synonyme. Vérifiez !",VLOOKUP($A43,,1,0)),VLOOKUP(A43,,2,0)))))</f>
        <v/>
      </c>
      <c r="M43" s="219"/>
      <c r="N43" s="219"/>
      <c r="O43" s="219"/>
      <c r="P43" s="220" t="s">
        <v>78</v>
      </c>
      <c r="Q43" s="221" t="str">
        <f aca="false">IF(OR($A43="NEWCOD",$A43="!!!!!!"),IF(X43="","NoCod",X43),IF($A43="","",IF(ISERROR(VLOOKUP($A43,,8,FALSE())),IF(ISERROR(VLOOKUP($A43,,7,FALSE())),"",VLOOKUP($A43,,7,FALSE())),VLOOKUP($A43,,8,FALSE()))))</f>
        <v/>
      </c>
      <c r="R43" s="206" t="str">
        <f aca="false">IF(ISTEXT(H43),"",(B43*$B$7/100)+(C43*$C$7/100))</f>
        <v/>
      </c>
      <c r="S43" s="207" t="str">
        <f aca="false">IF(OR(ISTEXT(H43),R43=0),"",IF(R43&lt;0.1,1,IF(R43&lt;1,2,IF(R43&lt;10,3,IF(R43&lt;50,4,IF(R43&gt;=50,5,""))))))</f>
        <v/>
      </c>
      <c r="T43" s="207" t="n">
        <f aca="false">IF(ISERROR(S43*J43),0,S43*J43)</f>
        <v>0</v>
      </c>
      <c r="U43" s="207" t="n">
        <f aca="false">IF(ISERROR(S43*J43*K43),0,S43*J43*K43)</f>
        <v>0</v>
      </c>
      <c r="V43" s="222" t="n">
        <f aca="false">IF(ISERROR(S43*K43),0,S43*K43)</f>
        <v>0</v>
      </c>
      <c r="W43" s="223"/>
      <c r="X43" s="224"/>
      <c r="Y43" s="207" t="str">
        <f aca="false">IF(AND(ISNUMBER(F43),OR(A43="",A43="!!!!!!")),"!!!!!!",IF(A43="new.cod","NEWCOD",IF(AND((Z43=""),ISTEXT(A43),A43&lt;&gt;"!!!!!!"),A43,IF(Z43="","",INDEX(,Z43)))))</f>
        <v/>
      </c>
      <c r="Z43" s="192" t="str">
        <f aca="false">IF(ISERROR(MATCH(A43,,0)),IF(ISERROR(MATCH(A43,,0)),"",(MATCH(A43,,0))),(MATCH(A43,,0)))</f>
        <v/>
      </c>
    </row>
    <row r="44" customFormat="false" ht="12.75" hidden="false" customHeight="false" outlineLevel="0" collapsed="false">
      <c r="A44" s="210"/>
      <c r="B44" s="211"/>
      <c r="C44" s="212"/>
      <c r="D44" s="213" t="str">
        <f aca="false">IF(ISERROR(VLOOKUP($A44,,2,0)),IF(ISERROR(VLOOKUP($A44,,1,0)),"",VLOOKUP($A44,,1,0)),VLOOKUP($A44,,2,0))</f>
        <v/>
      </c>
      <c r="E44" s="214" t="n">
        <f aca="false">IF(D44="",,VLOOKUP(D44,D$22:D43,1,0))</f>
        <v>0</v>
      </c>
      <c r="F44" s="215" t="str">
        <f aca="false">IF(AND(OR(A44="",A44="!!!!!!"),B44="",C44=""),"",IF(OR(AND(B44="",C44=""),ISERROR(C44+B44)),"!!!",($B44*$B$7+$C44*$C$7)/100))</f>
        <v/>
      </c>
      <c r="G44" s="216" t="str">
        <f aca="false">IF(A44="","",IF(ISERROR(VLOOKUP($A44,,9,0)),IF(ISERROR(VLOOKUP($A44,,8,0)),"    -",VLOOKUP($A44,,8,0)),VLOOKUP($A44,,9,0)))</f>
        <v/>
      </c>
      <c r="H44" s="217" t="str">
        <f aca="false">IF(A44="","x",IF(ISERROR(VLOOKUP($A44,,10,0)),IF(ISERROR(VLOOKUP($A44,,9,0)),"x",VLOOKUP($A44,,9,0)),VLOOKUP($A44,,10,0)))</f>
        <v>x</v>
      </c>
      <c r="I44" s="6" t="str">
        <f aca="false">IF(A44="","",1)</f>
        <v/>
      </c>
      <c r="J44" s="218" t="str">
        <f aca="false">IF(ISNUMBER($H44),IF(ISERROR(VLOOKUP($A44,,6,0)),IF(ISERROR(VLOOKUP($A44,,5,0)),"nu",VLOOKUP($A44,,5,0)),VLOOKUP($A44,,6,0)),"nu")</f>
        <v>nu</v>
      </c>
      <c r="K44" s="218" t="str">
        <f aca="false">IF(ISNUMBER($H44),IF(ISERROR(VLOOKUP($A44,,7,0)),IF(ISERROR(VLOOKUP($A44,,6,0)),"nu",VLOOKUP($A44,,6,0)),VLOOKUP($A44,,7,0)),"nu")</f>
        <v>nu</v>
      </c>
      <c r="L44" s="202" t="str">
        <f aca="false">IF(A44="NEWCOD",IF(W44="","Renseigner le champ 'Nouveau taxon'",$W44),IF(ISTEXT($E44),"Taxon déjà saisi !",IF(OR(A44="",A44="!!!!!!"),"",IF(ISERROR(VLOOKUP($A44,,2,0)),IF(ISERROR(VLOOKUP($A44,,1,0)),"non répertorié ou synonyme. Vérifiez !",VLOOKUP($A44,,1,0)),VLOOKUP(A44,,2,0)))))</f>
        <v/>
      </c>
      <c r="M44" s="219"/>
      <c r="N44" s="219"/>
      <c r="O44" s="219"/>
      <c r="P44" s="220" t="s">
        <v>78</v>
      </c>
      <c r="Q44" s="221" t="str">
        <f aca="false">IF(OR($A44="NEWCOD",$A44="!!!!!!"),IF(X44="","NoCod",X44),IF($A44="","",IF(ISERROR(VLOOKUP($A44,,8,FALSE())),IF(ISERROR(VLOOKUP($A44,,7,FALSE())),"",VLOOKUP($A44,,7,FALSE())),VLOOKUP($A44,,8,FALSE()))))</f>
        <v/>
      </c>
      <c r="R44" s="206" t="str">
        <f aca="false">IF(ISTEXT(H44),"",(B44*$B$7/100)+(C44*$C$7/100))</f>
        <v/>
      </c>
      <c r="S44" s="207" t="str">
        <f aca="false">IF(OR(ISTEXT(H44),R44=0),"",IF(R44&lt;0.1,1,IF(R44&lt;1,2,IF(R44&lt;10,3,IF(R44&lt;50,4,IF(R44&gt;=50,5,""))))))</f>
        <v/>
      </c>
      <c r="T44" s="207" t="n">
        <f aca="false">IF(ISERROR(S44*J44),0,S44*J44)</f>
        <v>0</v>
      </c>
      <c r="U44" s="207" t="n">
        <f aca="false">IF(ISERROR(S44*J44*K44),0,S44*J44*K44)</f>
        <v>0</v>
      </c>
      <c r="V44" s="222" t="n">
        <f aca="false">IF(ISERROR(S44*K44),0,S44*K44)</f>
        <v>0</v>
      </c>
      <c r="W44" s="223"/>
      <c r="X44" s="224"/>
      <c r="Y44" s="207" t="str">
        <f aca="false">IF(AND(ISNUMBER(F44),OR(A44="",A44="!!!!!!")),"!!!!!!",IF(A44="new.cod","NEWCOD",IF(AND((Z44=""),ISTEXT(A44),A44&lt;&gt;"!!!!!!"),A44,IF(Z44="","",INDEX(,Z44)))))</f>
        <v/>
      </c>
      <c r="Z44" s="192" t="str">
        <f aca="false">IF(ISERROR(MATCH(A44,,0)),IF(ISERROR(MATCH(A44,,0)),"",(MATCH(A44,,0))),(MATCH(A44,,0)))</f>
        <v/>
      </c>
    </row>
    <row r="45" customFormat="false" ht="12.75" hidden="false" customHeight="false" outlineLevel="0" collapsed="false">
      <c r="A45" s="210"/>
      <c r="B45" s="211"/>
      <c r="C45" s="212"/>
      <c r="D45" s="213" t="str">
        <f aca="false">IF(ISERROR(VLOOKUP($A45,,2,0)),IF(ISERROR(VLOOKUP($A45,,1,0)),"",VLOOKUP($A45,,1,0)),VLOOKUP($A45,,2,0))</f>
        <v/>
      </c>
      <c r="E45" s="214" t="n">
        <f aca="false">IF(D45="",,VLOOKUP(D45,D$22:D44,1,0))</f>
        <v>0</v>
      </c>
      <c r="F45" s="215" t="str">
        <f aca="false">IF(AND(OR(A45="",A45="!!!!!!"),B45="",C45=""),"",IF(OR(AND(B45="",C45=""),ISERROR(C45+B45)),"!!!",($B45*$B$7+$C45*$C$7)/100))</f>
        <v/>
      </c>
      <c r="G45" s="216" t="str">
        <f aca="false">IF(A45="","",IF(ISERROR(VLOOKUP($A45,,9,0)),IF(ISERROR(VLOOKUP($A45,,8,0)),"    -",VLOOKUP($A45,,8,0)),VLOOKUP($A45,,9,0)))</f>
        <v/>
      </c>
      <c r="H45" s="217" t="str">
        <f aca="false">IF(A45="","x",IF(ISERROR(VLOOKUP($A45,,10,0)),IF(ISERROR(VLOOKUP($A45,,9,0)),"x",VLOOKUP($A45,,9,0)),VLOOKUP($A45,,10,0)))</f>
        <v>x</v>
      </c>
      <c r="I45" s="6" t="str">
        <f aca="false">IF(A45="","",1)</f>
        <v/>
      </c>
      <c r="J45" s="218" t="str">
        <f aca="false">IF(ISNUMBER($H45),IF(ISERROR(VLOOKUP($A45,,6,0)),IF(ISERROR(VLOOKUP($A45,,5,0)),"nu",VLOOKUP($A45,,5,0)),VLOOKUP($A45,,6,0)),"nu")</f>
        <v>nu</v>
      </c>
      <c r="K45" s="218" t="str">
        <f aca="false">IF(ISNUMBER($H45),IF(ISERROR(VLOOKUP($A45,,7,0)),IF(ISERROR(VLOOKUP($A45,,6,0)),"nu",VLOOKUP($A45,,6,0)),VLOOKUP($A45,,7,0)),"nu")</f>
        <v>nu</v>
      </c>
      <c r="L45" s="202" t="str">
        <f aca="false">IF(A45="NEWCOD",IF(W45="","Renseigner le champ 'Nouveau taxon'",$W45),IF(ISTEXT($E45),"Taxon déjà saisi !",IF(OR(A45="",A45="!!!!!!"),"",IF(ISERROR(VLOOKUP($A45,,2,0)),IF(ISERROR(VLOOKUP($A45,,1,0)),"non répertorié ou synonyme. Vérifiez !",VLOOKUP($A45,,1,0)),VLOOKUP(A45,,2,0)))))</f>
        <v/>
      </c>
      <c r="M45" s="219"/>
      <c r="N45" s="219"/>
      <c r="O45" s="219"/>
      <c r="P45" s="220" t="s">
        <v>78</v>
      </c>
      <c r="Q45" s="221" t="str">
        <f aca="false">IF(OR($A45="NEWCOD",$A45="!!!!!!"),IF(X45="","NoCod",X45),IF($A45="","",IF(ISERROR(VLOOKUP($A45,,8,FALSE())),IF(ISERROR(VLOOKUP($A45,,7,FALSE())),"",VLOOKUP($A45,,7,FALSE())),VLOOKUP($A45,,8,FALSE()))))</f>
        <v/>
      </c>
      <c r="R45" s="206" t="str">
        <f aca="false">IF(ISTEXT(H45),"",(B45*$B$7/100)+(C45*$C$7/100))</f>
        <v/>
      </c>
      <c r="S45" s="207" t="str">
        <f aca="false">IF(OR(ISTEXT(H45),R45=0),"",IF(R45&lt;0.1,1,IF(R45&lt;1,2,IF(R45&lt;10,3,IF(R45&lt;50,4,IF(R45&gt;=50,5,""))))))</f>
        <v/>
      </c>
      <c r="T45" s="207" t="n">
        <f aca="false">IF(ISERROR(S45*J45),0,S45*J45)</f>
        <v>0</v>
      </c>
      <c r="U45" s="207" t="n">
        <f aca="false">IF(ISERROR(S45*J45*K45),0,S45*J45*K45)</f>
        <v>0</v>
      </c>
      <c r="V45" s="222" t="n">
        <f aca="false">IF(ISERROR(S45*K45),0,S45*K45)</f>
        <v>0</v>
      </c>
      <c r="W45" s="223"/>
      <c r="X45" s="224"/>
      <c r="Y45" s="207" t="str">
        <f aca="false">IF(AND(ISNUMBER(F45),OR(A45="",A45="!!!!!!")),"!!!!!!",IF(A45="new.cod","NEWCOD",IF(AND((Z45=""),ISTEXT(A45),A45&lt;&gt;"!!!!!!"),A45,IF(Z45="","",INDEX(,Z45)))))</f>
        <v/>
      </c>
      <c r="Z45" s="192" t="str">
        <f aca="false">IF(ISERROR(MATCH(A45,,0)),IF(ISERROR(MATCH(A45,,0)),"",(MATCH(A45,,0))),(MATCH(A45,,0)))</f>
        <v/>
      </c>
    </row>
    <row r="46" customFormat="false" ht="12.75" hidden="false" customHeight="false" outlineLevel="0" collapsed="false">
      <c r="A46" s="210"/>
      <c r="B46" s="211"/>
      <c r="C46" s="212"/>
      <c r="D46" s="213" t="str">
        <f aca="false">IF(ISERROR(VLOOKUP($A46,,2,0)),IF(ISERROR(VLOOKUP($A46,,1,0)),"",VLOOKUP($A46,,1,0)),VLOOKUP($A46,,2,0))</f>
        <v/>
      </c>
      <c r="E46" s="214" t="n">
        <f aca="false">IF(D46="",,VLOOKUP(D46,D$22:D45,1,0))</f>
        <v>0</v>
      </c>
      <c r="F46" s="215" t="str">
        <f aca="false">IF(AND(OR(A46="",A46="!!!!!!"),B46="",C46=""),"",IF(OR(AND(B46="",C46=""),ISERROR(C46+B46)),"!!!",($B46*$B$7+$C46*$C$7)/100))</f>
        <v/>
      </c>
      <c r="G46" s="216" t="str">
        <f aca="false">IF(A46="","",IF(ISERROR(VLOOKUP($A46,,9,0)),IF(ISERROR(VLOOKUP($A46,,8,0)),"    -",VLOOKUP($A46,,8,0)),VLOOKUP($A46,,9,0)))</f>
        <v/>
      </c>
      <c r="H46" s="217" t="str">
        <f aca="false">IF(A46="","x",IF(ISERROR(VLOOKUP($A46,,10,0)),IF(ISERROR(VLOOKUP($A46,,9,0)),"x",VLOOKUP($A46,,9,0)),VLOOKUP($A46,,10,0)))</f>
        <v>x</v>
      </c>
      <c r="I46" s="6" t="str">
        <f aca="false">IF(A46="","",1)</f>
        <v/>
      </c>
      <c r="J46" s="218" t="str">
        <f aca="false">IF(ISNUMBER($H46),IF(ISERROR(VLOOKUP($A46,,6,0)),IF(ISERROR(VLOOKUP($A46,,5,0)),"nu",VLOOKUP($A46,,5,0)),VLOOKUP($A46,,6,0)),"nu")</f>
        <v>nu</v>
      </c>
      <c r="K46" s="218" t="str">
        <f aca="false">IF(ISNUMBER($H46),IF(ISERROR(VLOOKUP($A46,,7,0)),IF(ISERROR(VLOOKUP($A46,,6,0)),"nu",VLOOKUP($A46,,6,0)),VLOOKUP($A46,,7,0)),"nu")</f>
        <v>nu</v>
      </c>
      <c r="L46" s="202" t="str">
        <f aca="false">IF(A46="NEWCOD",IF(W46="","Renseigner le champ 'Nouveau taxon'",$W46),IF(ISTEXT($E46),"Taxon déjà saisi !",IF(OR(A46="",A46="!!!!!!"),"",IF(ISERROR(VLOOKUP($A46,,2,0)),IF(ISERROR(VLOOKUP($A46,,1,0)),"non répertorié ou synonyme. Vérifiez !",VLOOKUP($A46,,1,0)),VLOOKUP(A46,,2,0)))))</f>
        <v/>
      </c>
      <c r="M46" s="219"/>
      <c r="N46" s="219"/>
      <c r="O46" s="219"/>
      <c r="P46" s="220" t="s">
        <v>78</v>
      </c>
      <c r="Q46" s="221" t="str">
        <f aca="false">IF(OR($A46="NEWCOD",$A46="!!!!!!"),IF(X46="","NoCod",X46),IF($A46="","",IF(ISERROR(VLOOKUP($A46,,8,FALSE())),IF(ISERROR(VLOOKUP($A46,,7,FALSE())),"",VLOOKUP($A46,,7,FALSE())),VLOOKUP($A46,,8,FALSE()))))</f>
        <v/>
      </c>
      <c r="R46" s="206" t="str">
        <f aca="false">IF(ISTEXT(H46),"",(B46*$B$7/100)+(C46*$C$7/100))</f>
        <v/>
      </c>
      <c r="S46" s="207" t="str">
        <f aca="false">IF(OR(ISTEXT(H46),R46=0),"",IF(R46&lt;0.1,1,IF(R46&lt;1,2,IF(R46&lt;10,3,IF(R46&lt;50,4,IF(R46&gt;=50,5,""))))))</f>
        <v/>
      </c>
      <c r="T46" s="207" t="n">
        <f aca="false">IF(ISERROR(S46*J46),0,S46*J46)</f>
        <v>0</v>
      </c>
      <c r="U46" s="207" t="n">
        <f aca="false">IF(ISERROR(S46*J46*K46),0,S46*J46*K46)</f>
        <v>0</v>
      </c>
      <c r="V46" s="222" t="n">
        <f aca="false">IF(ISERROR(S46*K46),0,S46*K46)</f>
        <v>0</v>
      </c>
      <c r="W46" s="223"/>
      <c r="X46" s="224"/>
      <c r="Y46" s="207" t="str">
        <f aca="false">IF(AND(ISNUMBER(F46),OR(A46="",A46="!!!!!!")),"!!!!!!",IF(A46="new.cod","NEWCOD",IF(AND((Z46=""),ISTEXT(A46),A46&lt;&gt;"!!!!!!"),A46,IF(Z46="","",INDEX(,Z46)))))</f>
        <v/>
      </c>
      <c r="Z46" s="192" t="str">
        <f aca="false">IF(ISERROR(MATCH(A46,,0)),IF(ISERROR(MATCH(A46,,0)),"",(MATCH(A46,,0))),(MATCH(A46,,0)))</f>
        <v/>
      </c>
    </row>
    <row r="47" customFormat="false" ht="12.75" hidden="false" customHeight="false" outlineLevel="0" collapsed="false">
      <c r="A47" s="210"/>
      <c r="B47" s="211"/>
      <c r="C47" s="212"/>
      <c r="D47" s="213" t="str">
        <f aca="false">IF(ISERROR(VLOOKUP($A47,,2,0)),IF(ISERROR(VLOOKUP($A47,,1,0)),"",VLOOKUP($A47,,1,0)),VLOOKUP($A47,,2,0))</f>
        <v/>
      </c>
      <c r="E47" s="214" t="n">
        <f aca="false">IF(D47="",,VLOOKUP(D47,D$22:D46,1,0))</f>
        <v>0</v>
      </c>
      <c r="F47" s="215" t="str">
        <f aca="false">IF(AND(OR(A47="",A47="!!!!!!"),B47="",C47=""),"",IF(OR(AND(B47="",C47=""),ISERROR(C47+B47)),"!!!",($B47*$B$7+$C47*$C$7)/100))</f>
        <v/>
      </c>
      <c r="G47" s="216" t="str">
        <f aca="false">IF(A47="","",IF(ISERROR(VLOOKUP($A47,,9,0)),IF(ISERROR(VLOOKUP($A47,,8,0)),"    -",VLOOKUP($A47,,8,0)),VLOOKUP($A47,,9,0)))</f>
        <v/>
      </c>
      <c r="H47" s="217" t="str">
        <f aca="false">IF(A47="","x",IF(ISERROR(VLOOKUP($A47,,10,0)),IF(ISERROR(VLOOKUP($A47,,9,0)),"x",VLOOKUP($A47,,9,0)),VLOOKUP($A47,,10,0)))</f>
        <v>x</v>
      </c>
      <c r="I47" s="6" t="str">
        <f aca="false">IF(A47="","",1)</f>
        <v/>
      </c>
      <c r="J47" s="218" t="str">
        <f aca="false">IF(ISNUMBER($H47),IF(ISERROR(VLOOKUP($A47,,6,0)),IF(ISERROR(VLOOKUP($A47,,5,0)),"nu",VLOOKUP($A47,,5,0)),VLOOKUP($A47,,6,0)),"nu")</f>
        <v>nu</v>
      </c>
      <c r="K47" s="218" t="str">
        <f aca="false">IF(ISNUMBER($H47),IF(ISERROR(VLOOKUP($A47,,7,0)),IF(ISERROR(VLOOKUP($A47,,6,0)),"nu",VLOOKUP($A47,,6,0)),VLOOKUP($A47,,7,0)),"nu")</f>
        <v>nu</v>
      </c>
      <c r="L47" s="202" t="str">
        <f aca="false">IF(A47="NEWCOD",IF(W47="","Renseigner le champ 'Nouveau taxon'",$W47),IF(ISTEXT($E47),"Taxon déjà saisi !",IF(OR(A47="",A47="!!!!!!"),"",IF(ISERROR(VLOOKUP($A47,,2,0)),IF(ISERROR(VLOOKUP($A47,,1,0)),"non répertorié ou synonyme. Vérifiez !",VLOOKUP($A47,,1,0)),VLOOKUP(A47,,2,0)))))</f>
        <v/>
      </c>
      <c r="M47" s="219"/>
      <c r="N47" s="219"/>
      <c r="O47" s="219"/>
      <c r="P47" s="220" t="s">
        <v>78</v>
      </c>
      <c r="Q47" s="221" t="str">
        <f aca="false">IF(OR($A47="NEWCOD",$A47="!!!!!!"),IF(X47="","NoCod",X47),IF($A47="","",IF(ISERROR(VLOOKUP($A47,,8,FALSE())),IF(ISERROR(VLOOKUP($A47,,7,FALSE())),"",VLOOKUP($A47,,7,FALSE())),VLOOKUP($A47,,8,FALSE()))))</f>
        <v/>
      </c>
      <c r="R47" s="206" t="str">
        <f aca="false">IF(ISTEXT(H47),"",(B47*$B$7/100)+(C47*$C$7/100))</f>
        <v/>
      </c>
      <c r="S47" s="207" t="str">
        <f aca="false">IF(OR(ISTEXT(H47),R47=0),"",IF(R47&lt;0.1,1,IF(R47&lt;1,2,IF(R47&lt;10,3,IF(R47&lt;50,4,IF(R47&gt;=50,5,""))))))</f>
        <v/>
      </c>
      <c r="T47" s="207" t="n">
        <f aca="false">IF(ISERROR(S47*J47),0,S47*J47)</f>
        <v>0</v>
      </c>
      <c r="U47" s="207" t="n">
        <f aca="false">IF(ISERROR(S47*J47*K47),0,S47*J47*K47)</f>
        <v>0</v>
      </c>
      <c r="V47" s="222" t="n">
        <f aca="false">IF(ISERROR(S47*K47),0,S47*K47)</f>
        <v>0</v>
      </c>
      <c r="W47" s="223"/>
      <c r="X47" s="224"/>
      <c r="Y47" s="207" t="str">
        <f aca="false">IF(AND(ISNUMBER(F47),OR(A47="",A47="!!!!!!")),"!!!!!!",IF(A47="new.cod","NEWCOD",IF(AND((Z47=""),ISTEXT(A47),A47&lt;&gt;"!!!!!!"),A47,IF(Z47="","",INDEX(,Z47)))))</f>
        <v/>
      </c>
      <c r="Z47" s="192" t="str">
        <f aca="false">IF(ISERROR(MATCH(A47,,0)),IF(ISERROR(MATCH(A47,,0)),"",(MATCH(A47,,0))),(MATCH(A47,,0)))</f>
        <v/>
      </c>
    </row>
    <row r="48" customFormat="false" ht="12.75" hidden="false" customHeight="false" outlineLevel="0" collapsed="false">
      <c r="A48" s="210"/>
      <c r="B48" s="211"/>
      <c r="C48" s="212"/>
      <c r="D48" s="213" t="str">
        <f aca="false">IF(ISERROR(VLOOKUP($A48,,2,0)),IF(ISERROR(VLOOKUP($A48,,1,0)),"",VLOOKUP($A48,,1,0)),VLOOKUP($A48,,2,0))</f>
        <v/>
      </c>
      <c r="E48" s="214" t="n">
        <f aca="false">IF(D48="",,VLOOKUP(D48,D$22:D47,1,0))</f>
        <v>0</v>
      </c>
      <c r="F48" s="215" t="str">
        <f aca="false">IF(AND(OR(A48="",A48="!!!!!!"),B48="",C48=""),"",IF(OR(AND(B48="",C48=""),ISERROR(C48+B48)),"!!!",($B48*$B$7+$C48*$C$7)/100))</f>
        <v/>
      </c>
      <c r="G48" s="216" t="str">
        <f aca="false">IF(A48="","",IF(ISERROR(VLOOKUP($A48,,9,0)),IF(ISERROR(VLOOKUP($A48,,8,0)),"    -",VLOOKUP($A48,,8,0)),VLOOKUP($A48,,9,0)))</f>
        <v/>
      </c>
      <c r="H48" s="217" t="str">
        <f aca="false">IF(A48="","x",IF(ISERROR(VLOOKUP($A48,,10,0)),IF(ISERROR(VLOOKUP($A48,,9,0)),"x",VLOOKUP($A48,,9,0)),VLOOKUP($A48,,10,0)))</f>
        <v>x</v>
      </c>
      <c r="I48" s="6" t="str">
        <f aca="false">IF(A48="","",1)</f>
        <v/>
      </c>
      <c r="J48" s="218" t="str">
        <f aca="false">IF(ISNUMBER($H48),IF(ISERROR(VLOOKUP($A48,,6,0)),IF(ISERROR(VLOOKUP($A48,,5,0)),"nu",VLOOKUP($A48,,5,0)),VLOOKUP($A48,,6,0)),"nu")</f>
        <v>nu</v>
      </c>
      <c r="K48" s="218" t="str">
        <f aca="false">IF(ISNUMBER($H48),IF(ISERROR(VLOOKUP($A48,,7,0)),IF(ISERROR(VLOOKUP($A48,,6,0)),"nu",VLOOKUP($A48,,6,0)),VLOOKUP($A48,,7,0)),"nu")</f>
        <v>nu</v>
      </c>
      <c r="L48" s="202" t="str">
        <f aca="false">IF(A48="NEWCOD",IF(W48="","Renseigner le champ 'Nouveau taxon'",$W48),IF(ISTEXT($E48),"Taxon déjà saisi !",IF(OR(A48="",A48="!!!!!!"),"",IF(ISERROR(VLOOKUP($A48,,2,0)),IF(ISERROR(VLOOKUP($A48,,1,0)),"non répertorié ou synonyme. Vérifiez !",VLOOKUP($A48,,1,0)),VLOOKUP(A48,,2,0)))))</f>
        <v/>
      </c>
      <c r="M48" s="219"/>
      <c r="N48" s="219"/>
      <c r="O48" s="219"/>
      <c r="P48" s="220" t="s">
        <v>78</v>
      </c>
      <c r="Q48" s="221" t="str">
        <f aca="false">IF(OR($A48="NEWCOD",$A48="!!!!!!"),IF(X48="","NoCod",X48),IF($A48="","",IF(ISERROR(VLOOKUP($A48,,8,FALSE())),IF(ISERROR(VLOOKUP($A48,,7,FALSE())),"",VLOOKUP($A48,,7,FALSE())),VLOOKUP($A48,,8,FALSE()))))</f>
        <v/>
      </c>
      <c r="R48" s="206" t="str">
        <f aca="false">IF(ISTEXT(H48),"",(B48*$B$7/100)+(C48*$C$7/100))</f>
        <v/>
      </c>
      <c r="S48" s="207" t="str">
        <f aca="false">IF(OR(ISTEXT(H48),R48=0),"",IF(R48&lt;0.1,1,IF(R48&lt;1,2,IF(R48&lt;10,3,IF(R48&lt;50,4,IF(R48&gt;=50,5,""))))))</f>
        <v/>
      </c>
      <c r="T48" s="207" t="n">
        <f aca="false">IF(ISERROR(S48*J48),0,S48*J48)</f>
        <v>0</v>
      </c>
      <c r="U48" s="207" t="n">
        <f aca="false">IF(ISERROR(S48*J48*K48),0,S48*J48*K48)</f>
        <v>0</v>
      </c>
      <c r="V48" s="222" t="n">
        <f aca="false">IF(ISERROR(S48*K48),0,S48*K48)</f>
        <v>0</v>
      </c>
      <c r="W48" s="223"/>
      <c r="X48" s="224"/>
      <c r="Y48" s="207" t="str">
        <f aca="false">IF(AND(ISNUMBER(F48),OR(A48="",A48="!!!!!!")),"!!!!!!",IF(A48="new.cod","NEWCOD",IF(AND((Z48=""),ISTEXT(A48),A48&lt;&gt;"!!!!!!"),A48,IF(Z48="","",INDEX(,Z48)))))</f>
        <v/>
      </c>
      <c r="Z48" s="192" t="str">
        <f aca="false">IF(ISERROR(MATCH(A48,,0)),IF(ISERROR(MATCH(A48,,0)),"",(MATCH(A48,,0))),(MATCH(A48,,0)))</f>
        <v/>
      </c>
    </row>
    <row r="49" customFormat="false" ht="12.75" hidden="false" customHeight="false" outlineLevel="0" collapsed="false">
      <c r="A49" s="210"/>
      <c r="B49" s="211"/>
      <c r="C49" s="212"/>
      <c r="D49" s="213" t="str">
        <f aca="false">IF(ISERROR(VLOOKUP($A49,,2,0)),IF(ISERROR(VLOOKUP($A49,,1,0)),"",VLOOKUP($A49,,1,0)),VLOOKUP($A49,,2,0))</f>
        <v/>
      </c>
      <c r="E49" s="214" t="n">
        <f aca="false">IF(D49="",,VLOOKUP(D49,D$22:D48,1,0))</f>
        <v>0</v>
      </c>
      <c r="F49" s="215" t="str">
        <f aca="false">IF(AND(OR(A49="",A49="!!!!!!"),B49="",C49=""),"",IF(OR(AND(B49="",C49=""),ISERROR(C49+B49)),"!!!",($B49*$B$7+$C49*$C$7)/100))</f>
        <v/>
      </c>
      <c r="G49" s="216" t="str">
        <f aca="false">IF(A49="","",IF(ISERROR(VLOOKUP($A49,,9,0)),IF(ISERROR(VLOOKUP($A49,,8,0)),"    -",VLOOKUP($A49,,8,0)),VLOOKUP($A49,,9,0)))</f>
        <v/>
      </c>
      <c r="H49" s="217" t="str">
        <f aca="false">IF(A49="","x",IF(ISERROR(VLOOKUP($A49,,10,0)),IF(ISERROR(VLOOKUP($A49,,9,0)),"x",VLOOKUP($A49,,9,0)),VLOOKUP($A49,,10,0)))</f>
        <v>x</v>
      </c>
      <c r="I49" s="6" t="str">
        <f aca="false">IF(A49="","",1)</f>
        <v/>
      </c>
      <c r="J49" s="218" t="str">
        <f aca="false">IF(ISNUMBER($H49),IF(ISERROR(VLOOKUP($A49,,6,0)),IF(ISERROR(VLOOKUP($A49,,5,0)),"nu",VLOOKUP($A49,,5,0)),VLOOKUP($A49,,6,0)),"nu")</f>
        <v>nu</v>
      </c>
      <c r="K49" s="218" t="str">
        <f aca="false">IF(ISNUMBER($H49),IF(ISERROR(VLOOKUP($A49,,7,0)),IF(ISERROR(VLOOKUP($A49,,6,0)),"nu",VLOOKUP($A49,,6,0)),VLOOKUP($A49,,7,0)),"nu")</f>
        <v>nu</v>
      </c>
      <c r="L49" s="202" t="str">
        <f aca="false">IF(A49="NEWCOD",IF(W49="","Renseigner le champ 'Nouveau taxon'",$W49),IF(ISTEXT($E49),"Taxon déjà saisi !",IF(OR(A49="",A49="!!!!!!"),"",IF(ISERROR(VLOOKUP($A49,,2,0)),IF(ISERROR(VLOOKUP($A49,,1,0)),"non répertorié ou synonyme. Vérifiez !",VLOOKUP($A49,,1,0)),VLOOKUP(A49,,2,0)))))</f>
        <v/>
      </c>
      <c r="M49" s="219"/>
      <c r="N49" s="219"/>
      <c r="O49" s="219"/>
      <c r="P49" s="220" t="s">
        <v>78</v>
      </c>
      <c r="Q49" s="221" t="str">
        <f aca="false">IF(OR($A49="NEWCOD",$A49="!!!!!!"),IF(X49="","NoCod",X49),IF($A49="","",IF(ISERROR(VLOOKUP($A49,,8,FALSE())),IF(ISERROR(VLOOKUP($A49,,7,FALSE())),"",VLOOKUP($A49,,7,FALSE())),VLOOKUP($A49,,8,FALSE()))))</f>
        <v/>
      </c>
      <c r="R49" s="206" t="str">
        <f aca="false">IF(ISTEXT(H49),"",(B49*$B$7/100)+(C49*$C$7/100))</f>
        <v/>
      </c>
      <c r="S49" s="207" t="str">
        <f aca="false">IF(OR(ISTEXT(H49),R49=0),"",IF(R49&lt;0.1,1,IF(R49&lt;1,2,IF(R49&lt;10,3,IF(R49&lt;50,4,IF(R49&gt;=50,5,""))))))</f>
        <v/>
      </c>
      <c r="T49" s="207" t="n">
        <f aca="false">IF(ISERROR(S49*J49),0,S49*J49)</f>
        <v>0</v>
      </c>
      <c r="U49" s="207" t="n">
        <f aca="false">IF(ISERROR(S49*J49*K49),0,S49*J49*K49)</f>
        <v>0</v>
      </c>
      <c r="V49" s="222" t="n">
        <f aca="false">IF(ISERROR(S49*K49),0,S49*K49)</f>
        <v>0</v>
      </c>
      <c r="W49" s="223"/>
      <c r="X49" s="224"/>
      <c r="Y49" s="207" t="str">
        <f aca="false">IF(AND(ISNUMBER(F49),OR(A49="",A49="!!!!!!")),"!!!!!!",IF(A49="new.cod","NEWCOD",IF(AND((Z49=""),ISTEXT(A49),A49&lt;&gt;"!!!!!!"),A49,IF(Z49="","",INDEX(,Z49)))))</f>
        <v/>
      </c>
      <c r="Z49" s="192" t="str">
        <f aca="false">IF(ISERROR(MATCH(A49,,0)),IF(ISERROR(MATCH(A49,,0)),"",(MATCH(A49,,0))),(MATCH(A49,,0)))</f>
        <v/>
      </c>
    </row>
    <row r="50" customFormat="false" ht="12.75" hidden="false" customHeight="false" outlineLevel="0" collapsed="false">
      <c r="A50" s="210"/>
      <c r="B50" s="211"/>
      <c r="C50" s="212"/>
      <c r="D50" s="213" t="str">
        <f aca="false">IF(ISERROR(VLOOKUP($A50,,2,0)),IF(ISERROR(VLOOKUP($A50,,1,0)),"",VLOOKUP($A50,,1,0)),VLOOKUP($A50,,2,0))</f>
        <v/>
      </c>
      <c r="E50" s="214" t="n">
        <f aca="false">IF(D50="",,VLOOKUP(D50,D$22:D49,1,0))</f>
        <v>0</v>
      </c>
      <c r="F50" s="215" t="str">
        <f aca="false">IF(AND(OR(A50="",A50="!!!!!!"),B50="",C50=""),"",IF(OR(AND(B50="",C50=""),ISERROR(C50+B50)),"!!!",($B50*$B$7+$C50*$C$7)/100))</f>
        <v/>
      </c>
      <c r="G50" s="216" t="str">
        <f aca="false">IF(A50="","",IF(ISERROR(VLOOKUP($A50,,9,0)),IF(ISERROR(VLOOKUP($A50,,8,0)),"    -",VLOOKUP($A50,,8,0)),VLOOKUP($A50,,9,0)))</f>
        <v/>
      </c>
      <c r="H50" s="217" t="str">
        <f aca="false">IF(A50="","x",IF(ISERROR(VLOOKUP($A50,,10,0)),IF(ISERROR(VLOOKUP($A50,,9,0)),"x",VLOOKUP($A50,,9,0)),VLOOKUP($A50,,10,0)))</f>
        <v>x</v>
      </c>
      <c r="I50" s="6" t="str">
        <f aca="false">IF(A50="","",1)</f>
        <v/>
      </c>
      <c r="J50" s="218" t="str">
        <f aca="false">IF(ISNUMBER($H50),IF(ISERROR(VLOOKUP($A50,,6,0)),IF(ISERROR(VLOOKUP($A50,,5,0)),"nu",VLOOKUP($A50,,5,0)),VLOOKUP($A50,,6,0)),"nu")</f>
        <v>nu</v>
      </c>
      <c r="K50" s="218" t="str">
        <f aca="false">IF(ISNUMBER($H50),IF(ISERROR(VLOOKUP($A50,,7,0)),IF(ISERROR(VLOOKUP($A50,,6,0)),"nu",VLOOKUP($A50,,6,0)),VLOOKUP($A50,,7,0)),"nu")</f>
        <v>nu</v>
      </c>
      <c r="L50" s="202" t="str">
        <f aca="false">IF(A50="NEWCOD",IF(W50="","Renseigner le champ 'Nouveau taxon'",$W50),IF(ISTEXT($E50),"Taxon déjà saisi !",IF(OR(A50="",A50="!!!!!!"),"",IF(ISERROR(VLOOKUP($A50,,2,0)),IF(ISERROR(VLOOKUP($A50,,1,0)),"non répertorié ou synonyme. Vérifiez !",VLOOKUP($A50,,1,0)),VLOOKUP(A50,,2,0)))))</f>
        <v/>
      </c>
      <c r="M50" s="219"/>
      <c r="N50" s="219"/>
      <c r="O50" s="219"/>
      <c r="P50" s="220" t="s">
        <v>78</v>
      </c>
      <c r="Q50" s="221" t="str">
        <f aca="false">IF(OR($A50="NEWCOD",$A50="!!!!!!"),IF(X50="","NoCod",X50),IF($A50="","",IF(ISERROR(VLOOKUP($A50,,8,FALSE())),IF(ISERROR(VLOOKUP($A50,,7,FALSE())),"",VLOOKUP($A50,,7,FALSE())),VLOOKUP($A50,,8,FALSE()))))</f>
        <v/>
      </c>
      <c r="R50" s="206" t="str">
        <f aca="false">IF(ISTEXT(H50),"",(B50*$B$7/100)+(C50*$C$7/100))</f>
        <v/>
      </c>
      <c r="S50" s="207" t="str">
        <f aca="false">IF(OR(ISTEXT(H50),R50=0),"",IF(R50&lt;0.1,1,IF(R50&lt;1,2,IF(R50&lt;10,3,IF(R50&lt;50,4,IF(R50&gt;=50,5,""))))))</f>
        <v/>
      </c>
      <c r="T50" s="207" t="n">
        <f aca="false">IF(ISERROR(S50*J50),0,S50*J50)</f>
        <v>0</v>
      </c>
      <c r="U50" s="207" t="n">
        <f aca="false">IF(ISERROR(S50*J50*K50),0,S50*J50*K50)</f>
        <v>0</v>
      </c>
      <c r="V50" s="222" t="n">
        <f aca="false">IF(ISERROR(S50*K50),0,S50*K50)</f>
        <v>0</v>
      </c>
      <c r="W50" s="223"/>
      <c r="X50" s="224"/>
      <c r="Y50" s="207" t="str">
        <f aca="false">IF(AND(ISNUMBER(F50),OR(A50="",A50="!!!!!!")),"!!!!!!",IF(A50="new.cod","NEWCOD",IF(AND((Z50=""),ISTEXT(A50),A50&lt;&gt;"!!!!!!"),A50,IF(Z50="","",INDEX(,Z50)))))</f>
        <v/>
      </c>
      <c r="Z50" s="192" t="str">
        <f aca="false">IF(ISERROR(MATCH(A50,,0)),IF(ISERROR(MATCH(A50,,0)),"",(MATCH(A50,,0))),(MATCH(A50,,0)))</f>
        <v/>
      </c>
    </row>
    <row r="51" customFormat="false" ht="12.75" hidden="false" customHeight="false" outlineLevel="0" collapsed="false">
      <c r="A51" s="210"/>
      <c r="B51" s="211"/>
      <c r="C51" s="212"/>
      <c r="D51" s="213" t="str">
        <f aca="false">IF(ISERROR(VLOOKUP($A51,,2,0)),IF(ISERROR(VLOOKUP($A51,,1,0)),"",VLOOKUP($A51,,1,0)),VLOOKUP($A51,,2,0))</f>
        <v/>
      </c>
      <c r="E51" s="214" t="n">
        <f aca="false">IF(D51="",,VLOOKUP(D51,D$22:D50,1,0))</f>
        <v>0</v>
      </c>
      <c r="F51" s="215" t="str">
        <f aca="false">IF(AND(OR(A51="",A51="!!!!!!"),B51="",C51=""),"",IF(OR(AND(B51="",C51=""),ISERROR(C51+B51)),"!!!",($B51*$B$7+$C51*$C$7)/100))</f>
        <v/>
      </c>
      <c r="G51" s="216" t="str">
        <f aca="false">IF(A51="","",IF(ISERROR(VLOOKUP($A51,,9,0)),IF(ISERROR(VLOOKUP($A51,,8,0)),"    -",VLOOKUP($A51,,8,0)),VLOOKUP($A51,,9,0)))</f>
        <v/>
      </c>
      <c r="H51" s="217" t="str">
        <f aca="false">IF(A51="","x",IF(ISERROR(VLOOKUP($A51,,10,0)),IF(ISERROR(VLOOKUP($A51,,9,0)),"x",VLOOKUP($A51,,9,0)),VLOOKUP($A51,,10,0)))</f>
        <v>x</v>
      </c>
      <c r="I51" s="6" t="str">
        <f aca="false">IF(A51="","",1)</f>
        <v/>
      </c>
      <c r="J51" s="218" t="str">
        <f aca="false">IF(ISNUMBER($H51),IF(ISERROR(VLOOKUP($A51,,6,0)),IF(ISERROR(VLOOKUP($A51,,5,0)),"nu",VLOOKUP($A51,,5,0)),VLOOKUP($A51,,6,0)),"nu")</f>
        <v>nu</v>
      </c>
      <c r="K51" s="218" t="str">
        <f aca="false">IF(ISNUMBER($H51),IF(ISERROR(VLOOKUP($A51,,7,0)),IF(ISERROR(VLOOKUP($A51,,6,0)),"nu",VLOOKUP($A51,,6,0)),VLOOKUP($A51,,7,0)),"nu")</f>
        <v>nu</v>
      </c>
      <c r="L51" s="202" t="str">
        <f aca="false">IF(A51="NEWCOD",IF(W51="","Renseigner le champ 'Nouveau taxon'",$W51),IF(ISTEXT($E51),"Taxon déjà saisi !",IF(OR(A51="",A51="!!!!!!"),"",IF(ISERROR(VLOOKUP($A51,,2,0)),IF(ISERROR(VLOOKUP($A51,,1,0)),"non répertorié ou synonyme. Vérifiez !",VLOOKUP($A51,,1,0)),VLOOKUP(A51,,2,0)))))</f>
        <v/>
      </c>
      <c r="M51" s="219"/>
      <c r="N51" s="219"/>
      <c r="O51" s="219"/>
      <c r="P51" s="220" t="s">
        <v>78</v>
      </c>
      <c r="Q51" s="221" t="str">
        <f aca="false">IF(OR($A51="NEWCOD",$A51="!!!!!!"),IF(X51="","NoCod",X51),IF($A51="","",IF(ISERROR(VLOOKUP($A51,,8,FALSE())),IF(ISERROR(VLOOKUP($A51,,7,FALSE())),"",VLOOKUP($A51,,7,FALSE())),VLOOKUP($A51,,8,FALSE()))))</f>
        <v/>
      </c>
      <c r="R51" s="206" t="str">
        <f aca="false">IF(ISTEXT(H51),"",(B51*$B$7/100)+(C51*$C$7/100))</f>
        <v/>
      </c>
      <c r="S51" s="207" t="str">
        <f aca="false">IF(OR(ISTEXT(H51),R51=0),"",IF(R51&lt;0.1,1,IF(R51&lt;1,2,IF(R51&lt;10,3,IF(R51&lt;50,4,IF(R51&gt;=50,5,""))))))</f>
        <v/>
      </c>
      <c r="T51" s="207" t="n">
        <f aca="false">IF(ISERROR(S51*J51),0,S51*J51)</f>
        <v>0</v>
      </c>
      <c r="U51" s="207" t="n">
        <f aca="false">IF(ISERROR(S51*J51*K51),0,S51*J51*K51)</f>
        <v>0</v>
      </c>
      <c r="V51" s="222" t="n">
        <f aca="false">IF(ISERROR(S51*K51),0,S51*K51)</f>
        <v>0</v>
      </c>
      <c r="W51" s="223"/>
      <c r="X51" s="224"/>
      <c r="Y51" s="207" t="str">
        <f aca="false">IF(AND(ISNUMBER(F51),OR(A51="",A51="!!!!!!")),"!!!!!!",IF(A51="new.cod","NEWCOD",IF(AND((Z51=""),ISTEXT(A51),A51&lt;&gt;"!!!!!!"),A51,IF(Z51="","",INDEX(,Z51)))))</f>
        <v/>
      </c>
      <c r="Z51" s="192" t="str">
        <f aca="false">IF(ISERROR(MATCH(A51,,0)),IF(ISERROR(MATCH(A51,,0)),"",(MATCH(A51,,0))),(MATCH(A51,,0)))</f>
        <v/>
      </c>
    </row>
    <row r="52" customFormat="false" ht="12.75" hidden="false" customHeight="false" outlineLevel="0" collapsed="false">
      <c r="A52" s="210"/>
      <c r="B52" s="211"/>
      <c r="C52" s="212"/>
      <c r="D52" s="213" t="str">
        <f aca="false">IF(ISERROR(VLOOKUP($A52,,2,0)),IF(ISERROR(VLOOKUP($A52,,1,0)),"",VLOOKUP($A52,,1,0)),VLOOKUP($A52,,2,0))</f>
        <v/>
      </c>
      <c r="E52" s="214" t="n">
        <f aca="false">IF(D52="",,VLOOKUP(D52,D$22:D51,1,0))</f>
        <v>0</v>
      </c>
      <c r="F52" s="215" t="str">
        <f aca="false">IF(AND(OR(A52="",A52="!!!!!!"),B52="",C52=""),"",IF(OR(AND(B52="",C52=""),ISERROR(C52+B52)),"!!!",($B52*$B$7+$C52*$C$7)/100))</f>
        <v/>
      </c>
      <c r="G52" s="216" t="str">
        <f aca="false">IF(A52="","",IF(ISERROR(VLOOKUP($A52,,9,0)),IF(ISERROR(VLOOKUP($A52,,8,0)),"    -",VLOOKUP($A52,,8,0)),VLOOKUP($A52,,9,0)))</f>
        <v/>
      </c>
      <c r="H52" s="217" t="str">
        <f aca="false">IF(A52="","x",IF(ISERROR(VLOOKUP($A52,,10,0)),IF(ISERROR(VLOOKUP($A52,,9,0)),"x",VLOOKUP($A52,,9,0)),VLOOKUP($A52,,10,0)))</f>
        <v>x</v>
      </c>
      <c r="I52" s="6" t="str">
        <f aca="false">IF(A52="","",1)</f>
        <v/>
      </c>
      <c r="J52" s="218" t="str">
        <f aca="false">IF(ISNUMBER($H52),IF(ISERROR(VLOOKUP($A52,,6,0)),IF(ISERROR(VLOOKUP($A52,,5,0)),"nu",VLOOKUP($A52,,5,0)),VLOOKUP($A52,,6,0)),"nu")</f>
        <v>nu</v>
      </c>
      <c r="K52" s="218" t="str">
        <f aca="false">IF(ISNUMBER($H52),IF(ISERROR(VLOOKUP($A52,,7,0)),IF(ISERROR(VLOOKUP($A52,,6,0)),"nu",VLOOKUP($A52,,6,0)),VLOOKUP($A52,,7,0)),"nu")</f>
        <v>nu</v>
      </c>
      <c r="L52" s="202" t="str">
        <f aca="false">IF(A52="NEWCOD",IF(W52="","Renseigner le champ 'Nouveau taxon'",$W52),IF(ISTEXT($E52),"Taxon déjà saisi !",IF(OR(A52="",A52="!!!!!!"),"",IF(ISERROR(VLOOKUP($A52,,2,0)),IF(ISERROR(VLOOKUP($A52,,1,0)),"non répertorié ou synonyme. Vérifiez !",VLOOKUP($A52,,1,0)),VLOOKUP(A52,,2,0)))))</f>
        <v/>
      </c>
      <c r="M52" s="219"/>
      <c r="N52" s="219"/>
      <c r="O52" s="219"/>
      <c r="P52" s="220" t="s">
        <v>78</v>
      </c>
      <c r="Q52" s="221" t="str">
        <f aca="false">IF(OR($A52="NEWCOD",$A52="!!!!!!"),IF(X52="","NoCod",X52),IF($A52="","",IF(ISERROR(VLOOKUP($A52,,8,FALSE())),IF(ISERROR(VLOOKUP($A52,,7,FALSE())),"",VLOOKUP($A52,,7,FALSE())),VLOOKUP($A52,,8,FALSE()))))</f>
        <v/>
      </c>
      <c r="R52" s="206" t="str">
        <f aca="false">IF(ISTEXT(H52),"",(B52*$B$7/100)+(C52*$C$7/100))</f>
        <v/>
      </c>
      <c r="S52" s="207" t="str">
        <f aca="false">IF(OR(ISTEXT(H52),R52=0),"",IF(R52&lt;0.1,1,IF(R52&lt;1,2,IF(R52&lt;10,3,IF(R52&lt;50,4,IF(R52&gt;=50,5,""))))))</f>
        <v/>
      </c>
      <c r="T52" s="207" t="n">
        <f aca="false">IF(ISERROR(S52*J52),0,S52*J52)</f>
        <v>0</v>
      </c>
      <c r="U52" s="207" t="n">
        <f aca="false">IF(ISERROR(S52*J52*K52),0,S52*J52*K52)</f>
        <v>0</v>
      </c>
      <c r="V52" s="222" t="n">
        <f aca="false">IF(ISERROR(S52*K52),0,S52*K52)</f>
        <v>0</v>
      </c>
      <c r="W52" s="223"/>
      <c r="X52" s="224"/>
      <c r="Y52" s="207" t="str">
        <f aca="false">IF(AND(ISNUMBER(F52),OR(A52="",A52="!!!!!!")),"!!!!!!",IF(A52="new.cod","NEWCOD",IF(AND((Z52=""),ISTEXT(A52),A52&lt;&gt;"!!!!!!"),A52,IF(Z52="","",INDEX(,Z52)))))</f>
        <v/>
      </c>
      <c r="Z52" s="192" t="str">
        <f aca="false">IF(ISERROR(MATCH(A52,,0)),IF(ISERROR(MATCH(A52,,0)),"",(MATCH(A52,,0))),(MATCH(A52,,0)))</f>
        <v/>
      </c>
    </row>
    <row r="53" customFormat="false" ht="12.75" hidden="false" customHeight="false" outlineLevel="0" collapsed="false">
      <c r="A53" s="210"/>
      <c r="B53" s="211"/>
      <c r="C53" s="212"/>
      <c r="D53" s="213" t="str">
        <f aca="false">IF(ISERROR(VLOOKUP($A53,,2,0)),IF(ISERROR(VLOOKUP($A53,,1,0)),"",VLOOKUP($A53,,1,0)),VLOOKUP($A53,,2,0))</f>
        <v/>
      </c>
      <c r="E53" s="214" t="n">
        <f aca="false">IF(D53="",,VLOOKUP(D53,D$22:D52,1,0))</f>
        <v>0</v>
      </c>
      <c r="F53" s="215" t="str">
        <f aca="false">IF(AND(OR(A53="",A53="!!!!!!"),B53="",C53=""),"",IF(OR(AND(B53="",C53=""),ISERROR(C53+B53)),"!!!",($B53*$B$7+$C53*$C$7)/100))</f>
        <v/>
      </c>
      <c r="G53" s="216" t="str">
        <f aca="false">IF(A53="","",IF(ISERROR(VLOOKUP($A53,,9,0)),IF(ISERROR(VLOOKUP($A53,,8,0)),"    -",VLOOKUP($A53,,8,0)),VLOOKUP($A53,,9,0)))</f>
        <v/>
      </c>
      <c r="H53" s="217" t="str">
        <f aca="false">IF(A53="","x",IF(ISERROR(VLOOKUP($A53,,10,0)),IF(ISERROR(VLOOKUP($A53,,9,0)),"x",VLOOKUP($A53,,9,0)),VLOOKUP($A53,,10,0)))</f>
        <v>x</v>
      </c>
      <c r="I53" s="6" t="str">
        <f aca="false">IF(A53="","",1)</f>
        <v/>
      </c>
      <c r="J53" s="218" t="str">
        <f aca="false">IF(ISNUMBER($H53),IF(ISERROR(VLOOKUP($A53,,6,0)),IF(ISERROR(VLOOKUP($A53,,5,0)),"nu",VLOOKUP($A53,,5,0)),VLOOKUP($A53,,6,0)),"nu")</f>
        <v>nu</v>
      </c>
      <c r="K53" s="218" t="str">
        <f aca="false">IF(ISNUMBER($H53),IF(ISERROR(VLOOKUP($A53,,7,0)),IF(ISERROR(VLOOKUP($A53,,6,0)),"nu",VLOOKUP($A53,,6,0)),VLOOKUP($A53,,7,0)),"nu")</f>
        <v>nu</v>
      </c>
      <c r="L53" s="202" t="str">
        <f aca="false">IF(A53="NEWCOD",IF(W53="","Renseigner le champ 'Nouveau taxon'",$W53),IF(ISTEXT($E53),"Taxon déjà saisi !",IF(OR(A53="",A53="!!!!!!"),"",IF(ISERROR(VLOOKUP($A53,,2,0)),IF(ISERROR(VLOOKUP($A53,,1,0)),"non répertorié ou synonyme. Vérifiez !",VLOOKUP($A53,,1,0)),VLOOKUP(A53,,2,0)))))</f>
        <v/>
      </c>
      <c r="M53" s="219"/>
      <c r="N53" s="219"/>
      <c r="O53" s="219"/>
      <c r="P53" s="220" t="s">
        <v>78</v>
      </c>
      <c r="Q53" s="221" t="str">
        <f aca="false">IF(OR($A53="NEWCOD",$A53="!!!!!!"),IF(X53="","NoCod",X53),IF($A53="","",IF(ISERROR(VLOOKUP($A53,,8,FALSE())),IF(ISERROR(VLOOKUP($A53,,7,FALSE())),"",VLOOKUP($A53,,7,FALSE())),VLOOKUP($A53,,8,FALSE()))))</f>
        <v/>
      </c>
      <c r="R53" s="206" t="str">
        <f aca="false">IF(ISTEXT(H53),"",(B53*$B$7/100)+(C53*$C$7/100))</f>
        <v/>
      </c>
      <c r="S53" s="207" t="str">
        <f aca="false">IF(OR(ISTEXT(H53),R53=0),"",IF(R53&lt;0.1,1,IF(R53&lt;1,2,IF(R53&lt;10,3,IF(R53&lt;50,4,IF(R53&gt;=50,5,""))))))</f>
        <v/>
      </c>
      <c r="T53" s="207" t="n">
        <f aca="false">IF(ISERROR(S53*J53),0,S53*J53)</f>
        <v>0</v>
      </c>
      <c r="U53" s="207" t="n">
        <f aca="false">IF(ISERROR(S53*J53*K53),0,S53*J53*K53)</f>
        <v>0</v>
      </c>
      <c r="V53" s="222" t="n">
        <f aca="false">IF(ISERROR(S53*K53),0,S53*K53)</f>
        <v>0</v>
      </c>
      <c r="W53" s="223"/>
      <c r="X53" s="224"/>
      <c r="Y53" s="207" t="str">
        <f aca="false">IF(AND(ISNUMBER(F53),OR(A53="",A53="!!!!!!")),"!!!!!!",IF(A53="new.cod","NEWCOD",IF(AND((Z53=""),ISTEXT(A53),A53&lt;&gt;"!!!!!!"),A53,IF(Z53="","",INDEX(,Z53)))))</f>
        <v/>
      </c>
      <c r="Z53" s="192" t="str">
        <f aca="false">IF(ISERROR(MATCH(A53,,0)),IF(ISERROR(MATCH(A53,,0)),"",(MATCH(A53,,0))),(MATCH(A53,,0)))</f>
        <v/>
      </c>
    </row>
    <row r="54" customFormat="false" ht="12.75" hidden="false" customHeight="false" outlineLevel="0" collapsed="false">
      <c r="A54" s="210"/>
      <c r="B54" s="211"/>
      <c r="C54" s="212"/>
      <c r="D54" s="213" t="str">
        <f aca="false">IF(ISERROR(VLOOKUP($A54,,2,0)),IF(ISERROR(VLOOKUP($A54,,1,0)),"",VLOOKUP($A54,,1,0)),VLOOKUP($A54,,2,0))</f>
        <v/>
      </c>
      <c r="E54" s="214" t="n">
        <f aca="false">IF(D54="",,VLOOKUP(D54,D$22:D53,1,0))</f>
        <v>0</v>
      </c>
      <c r="F54" s="215" t="str">
        <f aca="false">IF(AND(OR(A54="",A54="!!!!!!"),B54="",C54=""),"",IF(OR(AND(B54="",C54=""),ISERROR(C54+B54)),"!!!",($B54*$B$7+$C54*$C$7)/100))</f>
        <v/>
      </c>
      <c r="G54" s="216" t="str">
        <f aca="false">IF(A54="","",IF(ISERROR(VLOOKUP($A54,,9,0)),IF(ISERROR(VLOOKUP($A54,,8,0)),"    -",VLOOKUP($A54,,8,0)),VLOOKUP($A54,,9,0)))</f>
        <v/>
      </c>
      <c r="H54" s="217" t="str">
        <f aca="false">IF(A54="","x",IF(ISERROR(VLOOKUP($A54,,10,0)),IF(ISERROR(VLOOKUP($A54,,9,0)),"x",VLOOKUP($A54,,9,0)),VLOOKUP($A54,,10,0)))</f>
        <v>x</v>
      </c>
      <c r="I54" s="6" t="str">
        <f aca="false">IF(A54="","",1)</f>
        <v/>
      </c>
      <c r="J54" s="218" t="str">
        <f aca="false">IF(ISNUMBER($H54),IF(ISERROR(VLOOKUP($A54,,6,0)),IF(ISERROR(VLOOKUP($A54,,5,0)),"nu",VLOOKUP($A54,,5,0)),VLOOKUP($A54,,6,0)),"nu")</f>
        <v>nu</v>
      </c>
      <c r="K54" s="218" t="str">
        <f aca="false">IF(ISNUMBER($H54),IF(ISERROR(VLOOKUP($A54,,7,0)),IF(ISERROR(VLOOKUP($A54,,6,0)),"nu",VLOOKUP($A54,,6,0)),VLOOKUP($A54,,7,0)),"nu")</f>
        <v>nu</v>
      </c>
      <c r="L54" s="202" t="str">
        <f aca="false">IF(A54="NEWCOD",IF(W54="","Renseigner le champ 'Nouveau taxon'",$W54),IF(ISTEXT($E54),"Taxon déjà saisi !",IF(OR(A54="",A54="!!!!!!"),"",IF(ISERROR(VLOOKUP($A54,,2,0)),IF(ISERROR(VLOOKUP($A54,,1,0)),"non répertorié ou synonyme. Vérifiez !",VLOOKUP($A54,,1,0)),VLOOKUP(A54,,2,0)))))</f>
        <v/>
      </c>
      <c r="M54" s="219"/>
      <c r="N54" s="219"/>
      <c r="O54" s="219"/>
      <c r="P54" s="220" t="s">
        <v>78</v>
      </c>
      <c r="Q54" s="221" t="str">
        <f aca="false">IF(OR($A54="NEWCOD",$A54="!!!!!!"),IF(X54="","NoCod",X54),IF($A54="","",IF(ISERROR(VLOOKUP($A54,,8,FALSE())),IF(ISERROR(VLOOKUP($A54,,7,FALSE())),"",VLOOKUP($A54,,7,FALSE())),VLOOKUP($A54,,8,FALSE()))))</f>
        <v/>
      </c>
      <c r="R54" s="206" t="str">
        <f aca="false">IF(ISTEXT(H54),"",(B54*$B$7/100)+(C54*$C$7/100))</f>
        <v/>
      </c>
      <c r="S54" s="207" t="str">
        <f aca="false">IF(OR(ISTEXT(H54),R54=0),"",IF(R54&lt;0.1,1,IF(R54&lt;1,2,IF(R54&lt;10,3,IF(R54&lt;50,4,IF(R54&gt;=50,5,""))))))</f>
        <v/>
      </c>
      <c r="T54" s="207" t="n">
        <f aca="false">IF(ISERROR(S54*J54),0,S54*J54)</f>
        <v>0</v>
      </c>
      <c r="U54" s="207" t="n">
        <f aca="false">IF(ISERROR(S54*J54*K54),0,S54*J54*K54)</f>
        <v>0</v>
      </c>
      <c r="V54" s="222" t="n">
        <f aca="false">IF(ISERROR(S54*K54),0,S54*K54)</f>
        <v>0</v>
      </c>
      <c r="W54" s="223"/>
      <c r="X54" s="224"/>
      <c r="Y54" s="207" t="str">
        <f aca="false">IF(AND(ISNUMBER(F54),OR(A54="",A54="!!!!!!")),"!!!!!!",IF(A54="new.cod","NEWCOD",IF(AND((Z54=""),ISTEXT(A54),A54&lt;&gt;"!!!!!!"),A54,IF(Z54="","",INDEX(,Z54)))))</f>
        <v/>
      </c>
      <c r="Z54" s="192" t="str">
        <f aca="false">IF(ISERROR(MATCH(A54,,0)),IF(ISERROR(MATCH(A54,,0)),"",(MATCH(A54,,0))),(MATCH(A54,,0)))</f>
        <v/>
      </c>
    </row>
    <row r="55" customFormat="false" ht="12.75" hidden="false" customHeight="false" outlineLevel="0" collapsed="false">
      <c r="A55" s="210"/>
      <c r="B55" s="211"/>
      <c r="C55" s="212"/>
      <c r="D55" s="213" t="str">
        <f aca="false">IF(ISERROR(VLOOKUP($A55,,2,0)),IF(ISERROR(VLOOKUP($A55,,1,0)),"",VLOOKUP($A55,,1,0)),VLOOKUP($A55,,2,0))</f>
        <v/>
      </c>
      <c r="E55" s="214" t="n">
        <f aca="false">IF(D55="",,VLOOKUP(D55,D$22:D54,1,0))</f>
        <v>0</v>
      </c>
      <c r="F55" s="215" t="str">
        <f aca="false">IF(AND(OR(A55="",A55="!!!!!!"),B55="",C55=""),"",IF(OR(AND(B55="",C55=""),ISERROR(C55+B55)),"!!!",($B55*$B$7+$C55*$C$7)/100))</f>
        <v/>
      </c>
      <c r="G55" s="216" t="str">
        <f aca="false">IF(A55="","",IF(ISERROR(VLOOKUP($A55,,9,0)),IF(ISERROR(VLOOKUP($A55,,8,0)),"    -",VLOOKUP($A55,,8,0)),VLOOKUP($A55,,9,0)))</f>
        <v/>
      </c>
      <c r="H55" s="217" t="str">
        <f aca="false">IF(A55="","x",IF(ISERROR(VLOOKUP($A55,,10,0)),IF(ISERROR(VLOOKUP($A55,,9,0)),"x",VLOOKUP($A55,,9,0)),VLOOKUP($A55,,10,0)))</f>
        <v>x</v>
      </c>
      <c r="I55" s="6" t="str">
        <f aca="false">IF(A55="","",1)</f>
        <v/>
      </c>
      <c r="J55" s="218" t="str">
        <f aca="false">IF(ISNUMBER($H55),IF(ISERROR(VLOOKUP($A55,,6,0)),IF(ISERROR(VLOOKUP($A55,,5,0)),"nu",VLOOKUP($A55,,5,0)),VLOOKUP($A55,,6,0)),"nu")</f>
        <v>nu</v>
      </c>
      <c r="K55" s="218" t="str">
        <f aca="false">IF(ISNUMBER($H55),IF(ISERROR(VLOOKUP($A55,,7,0)),IF(ISERROR(VLOOKUP($A55,,6,0)),"nu",VLOOKUP($A55,,6,0)),VLOOKUP($A55,,7,0)),"nu")</f>
        <v>nu</v>
      </c>
      <c r="L55" s="202" t="str">
        <f aca="false">IF(A55="NEWCOD",IF(W55="","Renseigner le champ 'Nouveau taxon'",$W55),IF(ISTEXT($E55),"Taxon déjà saisi !",IF(OR(A55="",A55="!!!!!!"),"",IF(ISERROR(VLOOKUP($A55,,2,0)),IF(ISERROR(VLOOKUP($A55,,1,0)),"non répertorié ou synonyme. Vérifiez !",VLOOKUP($A55,,1,0)),VLOOKUP(A55,,2,0)))))</f>
        <v/>
      </c>
      <c r="M55" s="219"/>
      <c r="N55" s="219"/>
      <c r="O55" s="219"/>
      <c r="P55" s="220" t="s">
        <v>78</v>
      </c>
      <c r="Q55" s="221" t="str">
        <f aca="false">IF(OR($A55="NEWCOD",$A55="!!!!!!"),IF(X55="","NoCod",X55),IF($A55="","",IF(ISERROR(VLOOKUP($A55,,8,FALSE())),IF(ISERROR(VLOOKUP($A55,,7,FALSE())),"",VLOOKUP($A55,,7,FALSE())),VLOOKUP($A55,,8,FALSE()))))</f>
        <v/>
      </c>
      <c r="R55" s="206" t="str">
        <f aca="false">IF(ISTEXT(H55),"",(B55*$B$7/100)+(C55*$C$7/100))</f>
        <v/>
      </c>
      <c r="S55" s="207" t="str">
        <f aca="false">IF(OR(ISTEXT(H55),R55=0),"",IF(R55&lt;0.1,1,IF(R55&lt;1,2,IF(R55&lt;10,3,IF(R55&lt;50,4,IF(R55&gt;=50,5,""))))))</f>
        <v/>
      </c>
      <c r="T55" s="207" t="n">
        <f aca="false">IF(ISERROR(S55*J55),0,S55*J55)</f>
        <v>0</v>
      </c>
      <c r="U55" s="207" t="n">
        <f aca="false">IF(ISERROR(S55*J55*K55),0,S55*J55*K55)</f>
        <v>0</v>
      </c>
      <c r="V55" s="222" t="n">
        <f aca="false">IF(ISERROR(S55*K55),0,S55*K55)</f>
        <v>0</v>
      </c>
      <c r="W55" s="223"/>
      <c r="X55" s="224"/>
      <c r="Y55" s="207" t="str">
        <f aca="false">IF(AND(ISNUMBER(F55),OR(A55="",A55="!!!!!!")),"!!!!!!",IF(A55="new.cod","NEWCOD",IF(AND((Z55=""),ISTEXT(A55),A55&lt;&gt;"!!!!!!"),A55,IF(Z55="","",INDEX(,Z55)))))</f>
        <v/>
      </c>
      <c r="Z55" s="192" t="str">
        <f aca="false">IF(ISERROR(MATCH(A55,,0)),IF(ISERROR(MATCH(A55,,0)),"",(MATCH(A55,,0))),(MATCH(A55,,0)))</f>
        <v/>
      </c>
    </row>
    <row r="56" customFormat="false" ht="12.75" hidden="false" customHeight="false" outlineLevel="0" collapsed="false">
      <c r="A56" s="210"/>
      <c r="B56" s="211"/>
      <c r="C56" s="212"/>
      <c r="D56" s="213" t="str">
        <f aca="false">IF(ISERROR(VLOOKUP($A56,,2,0)),IF(ISERROR(VLOOKUP($A56,,1,0)),"",VLOOKUP($A56,,1,0)),VLOOKUP($A56,,2,0))</f>
        <v/>
      </c>
      <c r="E56" s="214" t="n">
        <f aca="false">IF(D56="",,VLOOKUP(D56,D$22:D55,1,0))</f>
        <v>0</v>
      </c>
      <c r="F56" s="215" t="str">
        <f aca="false">IF(AND(OR(A56="",A56="!!!!!!"),B56="",C56=""),"",IF(OR(AND(B56="",C56=""),ISERROR(C56+B56)),"!!!",($B56*$B$7+$C56*$C$7)/100))</f>
        <v/>
      </c>
      <c r="G56" s="216" t="str">
        <f aca="false">IF(A56="","",IF(ISERROR(VLOOKUP($A56,,9,0)),IF(ISERROR(VLOOKUP($A56,,8,0)),"    -",VLOOKUP($A56,,8,0)),VLOOKUP($A56,,9,0)))</f>
        <v/>
      </c>
      <c r="H56" s="217" t="str">
        <f aca="false">IF(A56="","x",IF(ISERROR(VLOOKUP($A56,,10,0)),IF(ISERROR(VLOOKUP($A56,,9,0)),"x",VLOOKUP($A56,,9,0)),VLOOKUP($A56,,10,0)))</f>
        <v>x</v>
      </c>
      <c r="I56" s="6" t="str">
        <f aca="false">IF(A56="","",1)</f>
        <v/>
      </c>
      <c r="J56" s="218" t="str">
        <f aca="false">IF(ISNUMBER($H56),IF(ISERROR(VLOOKUP($A56,,6,0)),IF(ISERROR(VLOOKUP($A56,,5,0)),"nu",VLOOKUP($A56,,5,0)),VLOOKUP($A56,,6,0)),"nu")</f>
        <v>nu</v>
      </c>
      <c r="K56" s="218" t="str">
        <f aca="false">IF(ISNUMBER($H56),IF(ISERROR(VLOOKUP($A56,,7,0)),IF(ISERROR(VLOOKUP($A56,,6,0)),"nu",VLOOKUP($A56,,6,0)),VLOOKUP($A56,,7,0)),"nu")</f>
        <v>nu</v>
      </c>
      <c r="L56" s="202" t="str">
        <f aca="false">IF(A56="NEWCOD",IF(W56="","Renseigner le champ 'Nouveau taxon'",$W56),IF(ISTEXT($E56),"Taxon déjà saisi !",IF(OR(A56="",A56="!!!!!!"),"",IF(ISERROR(VLOOKUP($A56,,2,0)),IF(ISERROR(VLOOKUP($A56,,1,0)),"non répertorié ou synonyme. Vérifiez !",VLOOKUP($A56,,1,0)),VLOOKUP(A56,,2,0)))))</f>
        <v/>
      </c>
      <c r="M56" s="225"/>
      <c r="N56" s="225"/>
      <c r="O56" s="225"/>
      <c r="P56" s="220" t="s">
        <v>78</v>
      </c>
      <c r="Q56" s="221" t="str">
        <f aca="false">IF(OR($A56="NEWCOD",$A56="!!!!!!"),IF(X56="","NoCod",X56),IF($A56="","",IF(ISERROR(VLOOKUP($A56,,8,FALSE())),IF(ISERROR(VLOOKUP($A56,,7,FALSE())),"",VLOOKUP($A56,,7,FALSE())),VLOOKUP($A56,,8,FALSE()))))</f>
        <v/>
      </c>
      <c r="R56" s="206" t="str">
        <f aca="false">IF(ISTEXT(H56),"",(B56*$B$7/100)+(C56*$C$7/100))</f>
        <v/>
      </c>
      <c r="S56" s="207" t="str">
        <f aca="false">IF(OR(ISTEXT(H56),R56=0),"",IF(R56&lt;0.1,1,IF(R56&lt;1,2,IF(R56&lt;10,3,IF(R56&lt;50,4,IF(R56&gt;=50,5,""))))))</f>
        <v/>
      </c>
      <c r="T56" s="207" t="n">
        <f aca="false">IF(ISERROR(S56*J56),0,S56*J56)</f>
        <v>0</v>
      </c>
      <c r="U56" s="207" t="n">
        <f aca="false">IF(ISERROR(S56*J56*K56),0,S56*J56*K56)</f>
        <v>0</v>
      </c>
      <c r="V56" s="222" t="n">
        <f aca="false">IF(ISERROR(S56*K56),0,S56*K56)</f>
        <v>0</v>
      </c>
      <c r="W56" s="223"/>
      <c r="X56" s="224"/>
      <c r="Y56" s="207" t="str">
        <f aca="false">IF(AND(ISNUMBER(F56),OR(A56="",A56="!!!!!!")),"!!!!!!",IF(A56="new.cod","NEWCOD",IF(AND((Z56=""),ISTEXT(A56),A56&lt;&gt;"!!!!!!"),A56,IF(Z56="","",INDEX(,Z56)))))</f>
        <v/>
      </c>
      <c r="Z56" s="192" t="str">
        <f aca="false">IF(ISERROR(MATCH(A56,,0)),IF(ISERROR(MATCH(A56,,0)),"",(MATCH(A56,,0))),(MATCH(A56,,0)))</f>
        <v/>
      </c>
    </row>
    <row r="57" customFormat="false" ht="12.75" hidden="false" customHeight="false" outlineLevel="0" collapsed="false">
      <c r="A57" s="210"/>
      <c r="B57" s="211"/>
      <c r="C57" s="212"/>
      <c r="D57" s="213" t="str">
        <f aca="false">IF(ISERROR(VLOOKUP($A57,,2,0)),IF(ISERROR(VLOOKUP($A57,,1,0)),"",VLOOKUP($A57,,1,0)),VLOOKUP($A57,,2,0))</f>
        <v/>
      </c>
      <c r="E57" s="214" t="n">
        <f aca="false">IF(D57="",,VLOOKUP(D57,D$22:D56,1,0))</f>
        <v>0</v>
      </c>
      <c r="F57" s="215" t="str">
        <f aca="false">IF(AND(OR(A57="",A57="!!!!!!"),B57="",C57=""),"",IF(OR(AND(B57="",C57=""),ISERROR(C57+B57)),"!!!",($B57*$B$7+$C57*$C$7)/100))</f>
        <v/>
      </c>
      <c r="G57" s="216" t="str">
        <f aca="false">IF(A57="","",IF(ISERROR(VLOOKUP($A57,,9,0)),IF(ISERROR(VLOOKUP($A57,,8,0)),"    -",VLOOKUP($A57,,8,0)),VLOOKUP($A57,,9,0)))</f>
        <v/>
      </c>
      <c r="H57" s="217" t="str">
        <f aca="false">IF(A57="","x",IF(ISERROR(VLOOKUP($A57,,10,0)),IF(ISERROR(VLOOKUP($A57,,9,0)),"x",VLOOKUP($A57,,9,0)),VLOOKUP($A57,,10,0)))</f>
        <v>x</v>
      </c>
      <c r="I57" s="6" t="str">
        <f aca="false">IF(A57="","",1)</f>
        <v/>
      </c>
      <c r="J57" s="218" t="str">
        <f aca="false">IF(ISNUMBER($H57),IF(ISERROR(VLOOKUP($A57,,6,0)),IF(ISERROR(VLOOKUP($A57,,5,0)),"nu",VLOOKUP($A57,,5,0)),VLOOKUP($A57,,6,0)),"nu")</f>
        <v>nu</v>
      </c>
      <c r="K57" s="218" t="str">
        <f aca="false">IF(ISNUMBER($H57),IF(ISERROR(VLOOKUP($A57,,7,0)),IF(ISERROR(VLOOKUP($A57,,6,0)),"nu",VLOOKUP($A57,,6,0)),VLOOKUP($A57,,7,0)),"nu")</f>
        <v>nu</v>
      </c>
      <c r="L57" s="202" t="str">
        <f aca="false">IF(A57="NEWCOD",IF(W57="","Renseigner le champ 'Nouveau taxon'",$W57),IF(ISTEXT($E57),"Taxon déjà saisi !",IF(OR(A57="",A57="!!!!!!"),"",IF(ISERROR(VLOOKUP($A57,,2,0)),IF(ISERROR(VLOOKUP($A57,,1,0)),"non répertorié ou synonyme. Vérifiez !",VLOOKUP($A57,,1,0)),VLOOKUP(A57,,2,0)))))</f>
        <v/>
      </c>
      <c r="M57" s="225"/>
      <c r="N57" s="225"/>
      <c r="O57" s="225"/>
      <c r="P57" s="220" t="s">
        <v>78</v>
      </c>
      <c r="Q57" s="221" t="str">
        <f aca="false">IF(OR($A57="NEWCOD",$A57="!!!!!!"),IF(X57="","NoCod",X57),IF($A57="","",IF(ISERROR(VLOOKUP($A57,,8,FALSE())),IF(ISERROR(VLOOKUP($A57,,7,FALSE())),"",VLOOKUP($A57,,7,FALSE())),VLOOKUP($A57,,8,FALSE()))))</f>
        <v/>
      </c>
      <c r="R57" s="206" t="str">
        <f aca="false">IF(ISTEXT(H57),"",(B57*$B$7/100)+(C57*$C$7/100))</f>
        <v/>
      </c>
      <c r="S57" s="207" t="str">
        <f aca="false">IF(OR(ISTEXT(H57),R57=0),"",IF(R57&lt;0.1,1,IF(R57&lt;1,2,IF(R57&lt;10,3,IF(R57&lt;50,4,IF(R57&gt;=50,5,""))))))</f>
        <v/>
      </c>
      <c r="T57" s="207" t="n">
        <f aca="false">IF(ISERROR(S57*J57),0,S57*J57)</f>
        <v>0</v>
      </c>
      <c r="U57" s="207" t="n">
        <f aca="false">IF(ISERROR(S57*J57*K57),0,S57*J57*K57)</f>
        <v>0</v>
      </c>
      <c r="V57" s="222" t="n">
        <f aca="false">IF(ISERROR(S57*K57),0,S57*K57)</f>
        <v>0</v>
      </c>
      <c r="W57" s="223"/>
      <c r="X57" s="224"/>
      <c r="Y57" s="207" t="str">
        <f aca="false">IF(AND(ISNUMBER(F57),OR(A57="",A57="!!!!!!")),"!!!!!!",IF(A57="new.cod","NEWCOD",IF(AND((Z57=""),ISTEXT(A57),A57&lt;&gt;"!!!!!!"),A57,IF(Z57="","",INDEX(,Z57)))))</f>
        <v/>
      </c>
      <c r="Z57" s="192" t="str">
        <f aca="false">IF(ISERROR(MATCH(A57,,0)),IF(ISERROR(MATCH(A57,,0)),"",(MATCH(A57,,0))),(MATCH(A57,,0)))</f>
        <v/>
      </c>
    </row>
    <row r="58" customFormat="false" ht="12.75" hidden="false" customHeight="false" outlineLevel="0" collapsed="false">
      <c r="A58" s="210"/>
      <c r="B58" s="211"/>
      <c r="C58" s="212"/>
      <c r="D58" s="213" t="str">
        <f aca="false">IF(ISERROR(VLOOKUP($A58,,2,0)),IF(ISERROR(VLOOKUP($A58,,1,0)),"",VLOOKUP($A58,,1,0)),VLOOKUP($A58,,2,0))</f>
        <v/>
      </c>
      <c r="E58" s="214" t="n">
        <f aca="false">IF(D58="",,VLOOKUP(D58,D$22:D57,1,0))</f>
        <v>0</v>
      </c>
      <c r="F58" s="215" t="str">
        <f aca="false">IF(AND(OR(A58="",A58="!!!!!!"),B58="",C58=""),"",IF(OR(AND(B58="",C58=""),ISERROR(C58+B58)),"!!!",($B58*$B$7+$C58*$C$7)/100))</f>
        <v/>
      </c>
      <c r="G58" s="216" t="str">
        <f aca="false">IF(A58="","",IF(ISERROR(VLOOKUP($A58,,9,0)),IF(ISERROR(VLOOKUP($A58,,8,0)),"    -",VLOOKUP($A58,,8,0)),VLOOKUP($A58,,9,0)))</f>
        <v/>
      </c>
      <c r="H58" s="217" t="str">
        <f aca="false">IF(A58="","x",IF(ISERROR(VLOOKUP($A58,,10,0)),IF(ISERROR(VLOOKUP($A58,,9,0)),"x",VLOOKUP($A58,,9,0)),VLOOKUP($A58,,10,0)))</f>
        <v>x</v>
      </c>
      <c r="I58" s="6" t="str">
        <f aca="false">IF(A58="","",1)</f>
        <v/>
      </c>
      <c r="J58" s="218" t="str">
        <f aca="false">IF(ISNUMBER($H58),IF(ISERROR(VLOOKUP($A58,,6,0)),IF(ISERROR(VLOOKUP($A58,,5,0)),"nu",VLOOKUP($A58,,5,0)),VLOOKUP($A58,,6,0)),"nu")</f>
        <v>nu</v>
      </c>
      <c r="K58" s="218" t="str">
        <f aca="false">IF(ISNUMBER($H58),IF(ISERROR(VLOOKUP($A58,,7,0)),IF(ISERROR(VLOOKUP($A58,,6,0)),"nu",VLOOKUP($A58,,6,0)),VLOOKUP($A58,,7,0)),"nu")</f>
        <v>nu</v>
      </c>
      <c r="L58" s="202" t="str">
        <f aca="false">IF(A58="NEWCOD",IF(W58="","Renseigner le champ 'Nouveau taxon'",$W58),IF(ISTEXT($E58),"Taxon déjà saisi !",IF(OR(A58="",A58="!!!!!!"),"",IF(ISERROR(VLOOKUP($A58,,2,0)),IF(ISERROR(VLOOKUP($A58,,1,0)),"non répertorié ou synonyme. Vérifiez !",VLOOKUP($A58,,1,0)),VLOOKUP(A58,,2,0)))))</f>
        <v/>
      </c>
      <c r="M58" s="219"/>
      <c r="N58" s="219"/>
      <c r="O58" s="219"/>
      <c r="P58" s="220" t="s">
        <v>78</v>
      </c>
      <c r="Q58" s="221" t="str">
        <f aca="false">IF(OR($A58="NEWCOD",$A58="!!!!!!"),IF(X58="","NoCod",X58),IF($A58="","",IF(ISERROR(VLOOKUP($A58,,8,FALSE())),IF(ISERROR(VLOOKUP($A58,,7,FALSE())),"",VLOOKUP($A58,,7,FALSE())),VLOOKUP($A58,,8,FALSE()))))</f>
        <v/>
      </c>
      <c r="R58" s="206" t="str">
        <f aca="false">IF(ISTEXT(H58),"",(B58*$B$7/100)+(C58*$C$7/100))</f>
        <v/>
      </c>
      <c r="S58" s="207" t="str">
        <f aca="false">IF(OR(ISTEXT(H58),R58=0),"",IF(R58&lt;0.1,1,IF(R58&lt;1,2,IF(R58&lt;10,3,IF(R58&lt;50,4,IF(R58&gt;=50,5,""))))))</f>
        <v/>
      </c>
      <c r="T58" s="207" t="n">
        <f aca="false">IF(ISERROR(S58*J58),0,S58*J58)</f>
        <v>0</v>
      </c>
      <c r="U58" s="207" t="n">
        <f aca="false">IF(ISERROR(S58*J58*K58),0,S58*J58*K58)</f>
        <v>0</v>
      </c>
      <c r="V58" s="222" t="n">
        <f aca="false">IF(ISERROR(S58*K58),0,S58*K58)</f>
        <v>0</v>
      </c>
      <c r="W58" s="223"/>
      <c r="X58" s="224"/>
      <c r="Y58" s="207" t="str">
        <f aca="false">IF(AND(ISNUMBER(F58),OR(A58="",A58="!!!!!!")),"!!!!!!",IF(A58="new.cod","NEWCOD",IF(AND((Z58=""),ISTEXT(A58),A58&lt;&gt;"!!!!!!"),A58,IF(Z58="","",INDEX(,Z58)))))</f>
        <v/>
      </c>
      <c r="Z58" s="192" t="str">
        <f aca="false">IF(ISERROR(MATCH(A58,,0)),IF(ISERROR(MATCH(A58,,0)),"",(MATCH(A58,,0))),(MATCH(A58,,0)))</f>
        <v/>
      </c>
    </row>
    <row r="59" customFormat="false" ht="12.75" hidden="false" customHeight="false" outlineLevel="0" collapsed="false">
      <c r="A59" s="210"/>
      <c r="B59" s="211"/>
      <c r="C59" s="212"/>
      <c r="D59" s="213" t="str">
        <f aca="false">IF(ISERROR(VLOOKUP($A59,,2,0)),IF(ISERROR(VLOOKUP($A59,,1,0)),"",VLOOKUP($A59,,1,0)),VLOOKUP($A59,,2,0))</f>
        <v/>
      </c>
      <c r="E59" s="214" t="n">
        <f aca="false">IF(D59="",,VLOOKUP(D59,D$22:D58,1,0))</f>
        <v>0</v>
      </c>
      <c r="F59" s="215" t="str">
        <f aca="false">IF(AND(OR(A59="",A59="!!!!!!"),B59="",C59=""),"",IF(OR(AND(B59="",C59=""),ISERROR(C59+B59)),"!!!",($B59*$B$7+$C59*$C$7)/100))</f>
        <v/>
      </c>
      <c r="G59" s="216" t="str">
        <f aca="false">IF(A59="","",IF(ISERROR(VLOOKUP($A59,,9,0)),IF(ISERROR(VLOOKUP($A59,,8,0)),"    -",VLOOKUP($A59,,8,0)),VLOOKUP($A59,,9,0)))</f>
        <v/>
      </c>
      <c r="H59" s="217" t="str">
        <f aca="false">IF(A59="","x",IF(ISERROR(VLOOKUP($A59,,10,0)),IF(ISERROR(VLOOKUP($A59,,9,0)),"x",VLOOKUP($A59,,9,0)),VLOOKUP($A59,,10,0)))</f>
        <v>x</v>
      </c>
      <c r="I59" s="6" t="str">
        <f aca="false">IF(A59="","",1)</f>
        <v/>
      </c>
      <c r="J59" s="218" t="str">
        <f aca="false">IF(ISNUMBER($H59),IF(ISERROR(VLOOKUP($A59,,6,0)),IF(ISERROR(VLOOKUP($A59,,5,0)),"nu",VLOOKUP($A59,,5,0)),VLOOKUP($A59,,6,0)),"nu")</f>
        <v>nu</v>
      </c>
      <c r="K59" s="218" t="str">
        <f aca="false">IF(ISNUMBER($H59),IF(ISERROR(VLOOKUP($A59,,7,0)),IF(ISERROR(VLOOKUP($A59,,6,0)),"nu",VLOOKUP($A59,,6,0)),VLOOKUP($A59,,7,0)),"nu")</f>
        <v>nu</v>
      </c>
      <c r="L59" s="202" t="str">
        <f aca="false">IF(A59="NEWCOD",IF(W59="","Renseigner le champ 'Nouveau taxon'",$W59),IF(ISTEXT($E59),"Taxon déjà saisi !",IF(OR(A59="",A59="!!!!!!"),"",IF(ISERROR(VLOOKUP($A59,,2,0)),IF(ISERROR(VLOOKUP($A59,,1,0)),"non répertorié ou synonyme. Vérifiez !",VLOOKUP($A59,,1,0)),VLOOKUP(A59,,2,0)))))</f>
        <v/>
      </c>
      <c r="M59" s="219"/>
      <c r="N59" s="219"/>
      <c r="O59" s="219"/>
      <c r="P59" s="220" t="s">
        <v>78</v>
      </c>
      <c r="Q59" s="221" t="str">
        <f aca="false">IF(OR($A59="NEWCOD",$A59="!!!!!!"),IF(X59="","NoCod",X59),IF($A59="","",IF(ISERROR(VLOOKUP($A59,,8,FALSE())),IF(ISERROR(VLOOKUP($A59,,7,FALSE())),"",VLOOKUP($A59,,7,FALSE())),VLOOKUP($A59,,8,FALSE()))))</f>
        <v/>
      </c>
      <c r="R59" s="206" t="str">
        <f aca="false">IF(ISTEXT(H59),"",(B59*$B$7/100)+(C59*$C$7/100))</f>
        <v/>
      </c>
      <c r="S59" s="207" t="str">
        <f aca="false">IF(OR(ISTEXT(H59),R59=0),"",IF(R59&lt;0.1,1,IF(R59&lt;1,2,IF(R59&lt;10,3,IF(R59&lt;50,4,IF(R59&gt;=50,5,""))))))</f>
        <v/>
      </c>
      <c r="T59" s="207" t="n">
        <f aca="false">IF(ISERROR(S59*J59),0,S59*J59)</f>
        <v>0</v>
      </c>
      <c r="U59" s="207" t="n">
        <f aca="false">IF(ISERROR(S59*J59*K59),0,S59*J59*K59)</f>
        <v>0</v>
      </c>
      <c r="V59" s="222" t="n">
        <f aca="false">IF(ISERROR(S59*K59),0,S59*K59)</f>
        <v>0</v>
      </c>
      <c r="W59" s="223"/>
      <c r="X59" s="224"/>
      <c r="Y59" s="207" t="str">
        <f aca="false">IF(AND(ISNUMBER(F59),OR(A59="",A59="!!!!!!")),"!!!!!!",IF(A59="new.cod","NEWCOD",IF(AND((Z59=""),ISTEXT(A59),A59&lt;&gt;"!!!!!!"),A59,IF(Z59="","",INDEX(,Z59)))))</f>
        <v/>
      </c>
      <c r="Z59" s="192" t="str">
        <f aca="false">IF(ISERROR(MATCH(A59,,0)),IF(ISERROR(MATCH(A59,,0)),"",(MATCH(A59,,0))),(MATCH(A59,,0)))</f>
        <v/>
      </c>
    </row>
    <row r="60" customFormat="false" ht="12.75" hidden="false" customHeight="false" outlineLevel="0" collapsed="false">
      <c r="A60" s="210"/>
      <c r="B60" s="211"/>
      <c r="C60" s="212"/>
      <c r="D60" s="213" t="str">
        <f aca="false">IF(ISERROR(VLOOKUP($A60,,2,0)),IF(ISERROR(VLOOKUP($A60,,1,0)),"",VLOOKUP($A60,,1,0)),VLOOKUP($A60,,2,0))</f>
        <v/>
      </c>
      <c r="E60" s="214" t="n">
        <f aca="false">IF(D60="",,VLOOKUP(D60,D$22:D59,1,0))</f>
        <v>0</v>
      </c>
      <c r="F60" s="215" t="str">
        <f aca="false">IF(AND(OR(A60="",A60="!!!!!!"),B60="",C60=""),"",IF(OR(AND(B60="",C60=""),ISERROR(C60+B60)),"!!!",($B60*$B$7+$C60*$C$7)/100))</f>
        <v/>
      </c>
      <c r="G60" s="216" t="str">
        <f aca="false">IF(A60="","",IF(ISERROR(VLOOKUP($A60,,9,0)),IF(ISERROR(VLOOKUP($A60,,8,0)),"    -",VLOOKUP($A60,,8,0)),VLOOKUP($A60,,9,0)))</f>
        <v/>
      </c>
      <c r="H60" s="217" t="str">
        <f aca="false">IF(A60="","x",IF(ISERROR(VLOOKUP($A60,,10,0)),IF(ISERROR(VLOOKUP($A60,,9,0)),"x",VLOOKUP($A60,,9,0)),VLOOKUP($A60,,10,0)))</f>
        <v>x</v>
      </c>
      <c r="I60" s="6" t="str">
        <f aca="false">IF(A60="","",1)</f>
        <v/>
      </c>
      <c r="J60" s="218" t="str">
        <f aca="false">IF(ISNUMBER($H60),IF(ISERROR(VLOOKUP($A60,,6,0)),IF(ISERROR(VLOOKUP($A60,,5,0)),"nu",VLOOKUP($A60,,5,0)),VLOOKUP($A60,,6,0)),"nu")</f>
        <v>nu</v>
      </c>
      <c r="K60" s="218" t="str">
        <f aca="false">IF(ISNUMBER($H60),IF(ISERROR(VLOOKUP($A60,,7,0)),IF(ISERROR(VLOOKUP($A60,,6,0)),"nu",VLOOKUP($A60,,6,0)),VLOOKUP($A60,,7,0)),"nu")</f>
        <v>nu</v>
      </c>
      <c r="L60" s="202" t="str">
        <f aca="false">IF(A60="NEWCOD",IF(W60="","Renseigner le champ 'Nouveau taxon'",$W60),IF(ISTEXT($E60),"Taxon déjà saisi !",IF(OR(A60="",A60="!!!!!!"),"",IF(ISERROR(VLOOKUP($A60,,2,0)),IF(ISERROR(VLOOKUP($A60,,1,0)),"non répertorié ou synonyme. Vérifiez !",VLOOKUP($A60,,1,0)),VLOOKUP(A60,,2,0)))))</f>
        <v/>
      </c>
      <c r="M60" s="219"/>
      <c r="N60" s="219"/>
      <c r="O60" s="219"/>
      <c r="P60" s="220" t="s">
        <v>78</v>
      </c>
      <c r="Q60" s="221" t="str">
        <f aca="false">IF(OR($A60="NEWCOD",$A60="!!!!!!"),IF(X60="","NoCod",X60),IF($A60="","",IF(ISERROR(VLOOKUP($A60,,8,FALSE())),IF(ISERROR(VLOOKUP($A60,,7,FALSE())),"",VLOOKUP($A60,,7,FALSE())),VLOOKUP($A60,,8,FALSE()))))</f>
        <v/>
      </c>
      <c r="R60" s="206" t="str">
        <f aca="false">IF(ISTEXT(H60),"",(B60*$B$7/100)+(C60*$C$7/100))</f>
        <v/>
      </c>
      <c r="S60" s="207" t="str">
        <f aca="false">IF(OR(ISTEXT(H60),R60=0),"",IF(R60&lt;0.1,1,IF(R60&lt;1,2,IF(R60&lt;10,3,IF(R60&lt;50,4,IF(R60&gt;=50,5,""))))))</f>
        <v/>
      </c>
      <c r="T60" s="207" t="n">
        <f aca="false">IF(ISERROR(S60*J60),0,S60*J60)</f>
        <v>0</v>
      </c>
      <c r="U60" s="207" t="n">
        <f aca="false">IF(ISERROR(S60*J60*K60),0,S60*J60*K60)</f>
        <v>0</v>
      </c>
      <c r="V60" s="222" t="n">
        <f aca="false">IF(ISERROR(S60*K60),0,S60*K60)</f>
        <v>0</v>
      </c>
      <c r="W60" s="223"/>
      <c r="X60" s="224"/>
      <c r="Y60" s="207" t="str">
        <f aca="false">IF(AND(ISNUMBER(F60),OR(A60="",A60="!!!!!!")),"!!!!!!",IF(A60="new.cod","NEWCOD",IF(AND((Z60=""),ISTEXT(A60),A60&lt;&gt;"!!!!!!"),A60,IF(Z60="","",INDEX(,Z60)))))</f>
        <v/>
      </c>
      <c r="Z60" s="192" t="str">
        <f aca="false">IF(ISERROR(MATCH(A60,,0)),IF(ISERROR(MATCH(A60,,0)),"",(MATCH(A60,,0))),(MATCH(A60,,0)))</f>
        <v/>
      </c>
    </row>
    <row r="61" customFormat="false" ht="12.75" hidden="false" customHeight="false" outlineLevel="0" collapsed="false">
      <c r="A61" s="210"/>
      <c r="B61" s="211"/>
      <c r="C61" s="212"/>
      <c r="D61" s="213" t="str">
        <f aca="false">IF(ISERROR(VLOOKUP($A61,,2,0)),IF(ISERROR(VLOOKUP($A61,,1,0)),"",VLOOKUP($A61,,1,0)),VLOOKUP($A61,,2,0))</f>
        <v/>
      </c>
      <c r="E61" s="214" t="n">
        <f aca="false">IF(D61="",,VLOOKUP(D61,D$22:D60,1,0))</f>
        <v>0</v>
      </c>
      <c r="F61" s="215" t="str">
        <f aca="false">IF(AND(OR(A61="",A61="!!!!!!"),B61="",C61=""),"",IF(OR(AND(B61="",C61=""),ISERROR(C61+B61)),"!!!",($B61*$B$7+$C61*$C$7)/100))</f>
        <v/>
      </c>
      <c r="G61" s="216" t="str">
        <f aca="false">IF(A61="","",IF(ISERROR(VLOOKUP($A61,,9,0)),IF(ISERROR(VLOOKUP($A61,,8,0)),"    -",VLOOKUP($A61,,8,0)),VLOOKUP($A61,,9,0)))</f>
        <v/>
      </c>
      <c r="H61" s="217" t="str">
        <f aca="false">IF(A61="","x",IF(ISERROR(VLOOKUP($A61,,10,0)),IF(ISERROR(VLOOKUP($A61,,9,0)),"x",VLOOKUP($A61,,9,0)),VLOOKUP($A61,,10,0)))</f>
        <v>x</v>
      </c>
      <c r="I61" s="6" t="str">
        <f aca="false">IF(A61="","",1)</f>
        <v/>
      </c>
      <c r="J61" s="218" t="str">
        <f aca="false">IF(ISNUMBER($H61),IF(ISERROR(VLOOKUP($A61,,6,0)),IF(ISERROR(VLOOKUP($A61,,5,0)),"nu",VLOOKUP($A61,,5,0)),VLOOKUP($A61,,6,0)),"nu")</f>
        <v>nu</v>
      </c>
      <c r="K61" s="218" t="str">
        <f aca="false">IF(ISNUMBER($H61),IF(ISERROR(VLOOKUP($A61,,7,0)),IF(ISERROR(VLOOKUP($A61,,6,0)),"nu",VLOOKUP($A61,,6,0)),VLOOKUP($A61,,7,0)),"nu")</f>
        <v>nu</v>
      </c>
      <c r="L61" s="202" t="str">
        <f aca="false">IF(A61="NEWCOD",IF(W61="","Renseigner le champ 'Nouveau taxon'",$W61),IF(ISTEXT($E61),"Taxon déjà saisi !",IF(OR(A61="",A61="!!!!!!"),"",IF(ISERROR(VLOOKUP($A61,,2,0)),IF(ISERROR(VLOOKUP($A61,,1,0)),"non répertorié ou synonyme. Vérifiez !",VLOOKUP($A61,,1,0)),VLOOKUP(A61,,2,0)))))</f>
        <v/>
      </c>
      <c r="M61" s="219"/>
      <c r="N61" s="219"/>
      <c r="O61" s="219"/>
      <c r="P61" s="220" t="s">
        <v>78</v>
      </c>
      <c r="Q61" s="221" t="str">
        <f aca="false">IF(OR($A61="NEWCOD",$A61="!!!!!!"),IF(X61="","NoCod",X61),IF($A61="","",IF(ISERROR(VLOOKUP($A61,,8,FALSE())),IF(ISERROR(VLOOKUP($A61,,7,FALSE())),"",VLOOKUP($A61,,7,FALSE())),VLOOKUP($A61,,8,FALSE()))))</f>
        <v/>
      </c>
      <c r="R61" s="206" t="str">
        <f aca="false">IF(ISTEXT(H61),"",(B61*$B$7/100)+(C61*$C$7/100))</f>
        <v/>
      </c>
      <c r="S61" s="207" t="str">
        <f aca="false">IF(OR(ISTEXT(H61),R61=0),"",IF(R61&lt;0.1,1,IF(R61&lt;1,2,IF(R61&lt;10,3,IF(R61&lt;50,4,IF(R61&gt;=50,5,""))))))</f>
        <v/>
      </c>
      <c r="T61" s="207" t="n">
        <f aca="false">IF(ISERROR(S61*J61),0,S61*J61)</f>
        <v>0</v>
      </c>
      <c r="U61" s="207" t="n">
        <f aca="false">IF(ISERROR(S61*J61*K61),0,S61*J61*K61)</f>
        <v>0</v>
      </c>
      <c r="V61" s="222" t="n">
        <f aca="false">IF(ISERROR(S61*K61),0,S61*K61)</f>
        <v>0</v>
      </c>
      <c r="W61" s="223"/>
      <c r="X61" s="224"/>
      <c r="Y61" s="207" t="str">
        <f aca="false">IF(AND(ISNUMBER(F61),OR(A61="",A61="!!!!!!")),"!!!!!!",IF(A61="new.cod","NEWCOD",IF(AND((Z61=""),ISTEXT(A61),A61&lt;&gt;"!!!!!!"),A61,IF(Z61="","",INDEX(,Z61)))))</f>
        <v/>
      </c>
      <c r="Z61" s="192" t="str">
        <f aca="false">IF(ISERROR(MATCH(A61,,0)),IF(ISERROR(MATCH(A61,,0)),"",(MATCH(A61,,0))),(MATCH(A61,,0)))</f>
        <v/>
      </c>
    </row>
    <row r="62" customFormat="false" ht="12.75" hidden="false" customHeight="false" outlineLevel="0" collapsed="false">
      <c r="A62" s="210"/>
      <c r="B62" s="211"/>
      <c r="C62" s="212"/>
      <c r="D62" s="213" t="str">
        <f aca="false">IF(ISERROR(VLOOKUP($A62,,2,0)),IF(ISERROR(VLOOKUP($A62,,1,0)),"",VLOOKUP($A62,,1,0)),VLOOKUP($A62,,2,0))</f>
        <v/>
      </c>
      <c r="E62" s="214" t="n">
        <f aca="false">IF(D62="",,VLOOKUP(D62,D$22:D61,1,0))</f>
        <v>0</v>
      </c>
      <c r="F62" s="215" t="str">
        <f aca="false">IF(AND(OR(A62="",A62="!!!!!!"),B62="",C62=""),"",IF(OR(AND(B62="",C62=""),ISERROR(C62+B62)),"!!!",($B62*$B$7+$C62*$C$7)/100))</f>
        <v/>
      </c>
      <c r="G62" s="216" t="str">
        <f aca="false">IF(A62="","",IF(ISERROR(VLOOKUP($A62,,9,0)),IF(ISERROR(VLOOKUP($A62,,8,0)),"    -",VLOOKUP($A62,,8,0)),VLOOKUP($A62,,9,0)))</f>
        <v/>
      </c>
      <c r="H62" s="217" t="str">
        <f aca="false">IF(A62="","x",IF(ISERROR(VLOOKUP($A62,,10,0)),IF(ISERROR(VLOOKUP($A62,,9,0)),"x",VLOOKUP($A62,,9,0)),VLOOKUP($A62,,10,0)))</f>
        <v>x</v>
      </c>
      <c r="I62" s="6" t="str">
        <f aca="false">IF(A62="","",1)</f>
        <v/>
      </c>
      <c r="J62" s="218" t="str">
        <f aca="false">IF(ISNUMBER($H62),IF(ISERROR(VLOOKUP($A62,,6,0)),IF(ISERROR(VLOOKUP($A62,,5,0)),"nu",VLOOKUP($A62,,5,0)),VLOOKUP($A62,,6,0)),"nu")</f>
        <v>nu</v>
      </c>
      <c r="K62" s="218" t="str">
        <f aca="false">IF(ISNUMBER($H62),IF(ISERROR(VLOOKUP($A62,,7,0)),IF(ISERROR(VLOOKUP($A62,,6,0)),"nu",VLOOKUP($A62,,6,0)),VLOOKUP($A62,,7,0)),"nu")</f>
        <v>nu</v>
      </c>
      <c r="L62" s="202" t="str">
        <f aca="false">IF(A62="NEWCOD",IF(W62="","Renseigner le champ 'Nouveau taxon'",$W62),IF(ISTEXT($E62),"Taxon déjà saisi !",IF(OR(A62="",A62="!!!!!!"),"",IF(ISERROR(VLOOKUP($A62,,2,0)),IF(ISERROR(VLOOKUP($A62,,1,0)),"non répertorié ou synonyme. Vérifiez !",VLOOKUP($A62,,1,0)),VLOOKUP(A62,,2,0)))))</f>
        <v/>
      </c>
      <c r="M62" s="219"/>
      <c r="N62" s="219"/>
      <c r="O62" s="219"/>
      <c r="P62" s="220" t="s">
        <v>78</v>
      </c>
      <c r="Q62" s="221" t="str">
        <f aca="false">IF(OR($A62="NEWCOD",$A62="!!!!!!"),IF(X62="","NoCod",X62),IF($A62="","",IF(ISERROR(VLOOKUP($A62,,8,FALSE())),IF(ISERROR(VLOOKUP($A62,,7,FALSE())),"",VLOOKUP($A62,,7,FALSE())),VLOOKUP($A62,,8,FALSE()))))</f>
        <v/>
      </c>
      <c r="R62" s="206" t="str">
        <f aca="false">IF(ISTEXT(H62),"",(B62*$B$7/100)+(C62*$C$7/100))</f>
        <v/>
      </c>
      <c r="S62" s="207" t="str">
        <f aca="false">IF(OR(ISTEXT(H62),R62=0),"",IF(R62&lt;0.1,1,IF(R62&lt;1,2,IF(R62&lt;10,3,IF(R62&lt;50,4,IF(R62&gt;=50,5,""))))))</f>
        <v/>
      </c>
      <c r="T62" s="207" t="n">
        <f aca="false">IF(ISERROR(S62*J62),0,S62*J62)</f>
        <v>0</v>
      </c>
      <c r="U62" s="207" t="n">
        <f aca="false">IF(ISERROR(S62*J62*K62),0,S62*J62*K62)</f>
        <v>0</v>
      </c>
      <c r="V62" s="222" t="n">
        <f aca="false">IF(ISERROR(S62*K62),0,S62*K62)</f>
        <v>0</v>
      </c>
      <c r="W62" s="223"/>
      <c r="X62" s="224"/>
      <c r="Y62" s="207" t="str">
        <f aca="false">IF(AND(ISNUMBER(F62),OR(A62="",A62="!!!!!!")),"!!!!!!",IF(A62="new.cod","NEWCOD",IF(AND((Z62=""),ISTEXT(A62),A62&lt;&gt;"!!!!!!"),A62,IF(Z62="","",INDEX(,Z62)))))</f>
        <v/>
      </c>
      <c r="Z62" s="192" t="str">
        <f aca="false">IF(ISERROR(MATCH(A62,,0)),IF(ISERROR(MATCH(A62,,0)),"",(MATCH(A62,,0))),(MATCH(A62,,0)))</f>
        <v/>
      </c>
    </row>
    <row r="63" customFormat="false" ht="12.75" hidden="false" customHeight="false" outlineLevel="0" collapsed="false">
      <c r="A63" s="210"/>
      <c r="B63" s="211"/>
      <c r="C63" s="212"/>
      <c r="D63" s="213" t="str">
        <f aca="false">IF(ISERROR(VLOOKUP($A63,,2,0)),IF(ISERROR(VLOOKUP($A63,,1,0)),"",VLOOKUP($A63,,1,0)),VLOOKUP($A63,,2,0))</f>
        <v/>
      </c>
      <c r="E63" s="214" t="n">
        <f aca="false">IF(D63="",,VLOOKUP(D63,D$22:D62,1,0))</f>
        <v>0</v>
      </c>
      <c r="F63" s="215" t="str">
        <f aca="false">IF(AND(OR(A63="",A63="!!!!!!"),B63="",C63=""),"",IF(OR(AND(B63="",C63=""),ISERROR(C63+B63)),"!!!",($B63*$B$7+$C63*$C$7)/100))</f>
        <v/>
      </c>
      <c r="G63" s="216" t="str">
        <f aca="false">IF(A63="","",IF(ISERROR(VLOOKUP($A63,,9,0)),IF(ISERROR(VLOOKUP($A63,,8,0)),"    -",VLOOKUP($A63,,8,0)),VLOOKUP($A63,,9,0)))</f>
        <v/>
      </c>
      <c r="H63" s="217" t="str">
        <f aca="false">IF(A63="","x",IF(ISERROR(VLOOKUP($A63,,10,0)),IF(ISERROR(VLOOKUP($A63,,9,0)),"x",VLOOKUP($A63,,9,0)),VLOOKUP($A63,,10,0)))</f>
        <v>x</v>
      </c>
      <c r="I63" s="6" t="str">
        <f aca="false">IF(A63="","",1)</f>
        <v/>
      </c>
      <c r="J63" s="218" t="str">
        <f aca="false">IF(ISNUMBER($H63),IF(ISERROR(VLOOKUP($A63,,6,0)),IF(ISERROR(VLOOKUP($A63,,5,0)),"nu",VLOOKUP($A63,,5,0)),VLOOKUP($A63,,6,0)),"nu")</f>
        <v>nu</v>
      </c>
      <c r="K63" s="218" t="str">
        <f aca="false">IF(ISNUMBER($H63),IF(ISERROR(VLOOKUP($A63,,7,0)),IF(ISERROR(VLOOKUP($A63,,6,0)),"nu",VLOOKUP($A63,,6,0)),VLOOKUP($A63,,7,0)),"nu")</f>
        <v>nu</v>
      </c>
      <c r="L63" s="202" t="str">
        <f aca="false">IF(A63="NEWCOD",IF(W63="","Renseigner le champ 'Nouveau taxon'",$W63),IF(ISTEXT($E63),"Taxon déjà saisi !",IF(OR(A63="",A63="!!!!!!"),"",IF(ISERROR(VLOOKUP($A63,,2,0)),IF(ISERROR(VLOOKUP($A63,,1,0)),"non répertorié ou synonyme. Vérifiez !",VLOOKUP($A63,,1,0)),VLOOKUP(A63,,2,0)))))</f>
        <v/>
      </c>
      <c r="M63" s="219"/>
      <c r="N63" s="219"/>
      <c r="O63" s="219"/>
      <c r="P63" s="220" t="s">
        <v>78</v>
      </c>
      <c r="Q63" s="221" t="str">
        <f aca="false">IF(OR($A63="NEWCOD",$A63="!!!!!!"),IF(X63="","NoCod",X63),IF($A63="","",IF(ISERROR(VLOOKUP($A63,,8,FALSE())),IF(ISERROR(VLOOKUP($A63,,7,FALSE())),"",VLOOKUP($A63,,7,FALSE())),VLOOKUP($A63,,8,FALSE()))))</f>
        <v/>
      </c>
      <c r="R63" s="206" t="str">
        <f aca="false">IF(ISTEXT(H63),"",(B63*$B$7/100)+(C63*$C$7/100))</f>
        <v/>
      </c>
      <c r="S63" s="207" t="str">
        <f aca="false">IF(OR(ISTEXT(H63),R63=0),"",IF(R63&lt;0.1,1,IF(R63&lt;1,2,IF(R63&lt;10,3,IF(R63&lt;50,4,IF(R63&gt;=50,5,""))))))</f>
        <v/>
      </c>
      <c r="T63" s="207" t="n">
        <f aca="false">IF(ISERROR(S63*J63),0,S63*J63)</f>
        <v>0</v>
      </c>
      <c r="U63" s="207" t="n">
        <f aca="false">IF(ISERROR(S63*J63*K63),0,S63*J63*K63)</f>
        <v>0</v>
      </c>
      <c r="V63" s="222" t="n">
        <f aca="false">IF(ISERROR(S63*K63),0,S63*K63)</f>
        <v>0</v>
      </c>
      <c r="W63" s="223"/>
      <c r="X63" s="224"/>
      <c r="Y63" s="207" t="str">
        <f aca="false">IF(AND(ISNUMBER(F63),OR(A63="",A63="!!!!!!")),"!!!!!!",IF(A63="new.cod","NEWCOD",IF(AND((Z63=""),ISTEXT(A63),A63&lt;&gt;"!!!!!!"),A63,IF(Z63="","",INDEX(,Z63)))))</f>
        <v/>
      </c>
      <c r="Z63" s="192" t="str">
        <f aca="false">IF(ISERROR(MATCH(A63,,0)),IF(ISERROR(MATCH(A63,,0)),"",(MATCH(A63,,0))),(MATCH(A63,,0)))</f>
        <v/>
      </c>
    </row>
    <row r="64" customFormat="false" ht="12.75" hidden="false" customHeight="false" outlineLevel="0" collapsed="false">
      <c r="A64" s="210"/>
      <c r="B64" s="211"/>
      <c r="C64" s="212"/>
      <c r="D64" s="213" t="str">
        <f aca="false">IF(ISERROR(VLOOKUP($A64,,2,0)),IF(ISERROR(VLOOKUP($A64,,1,0)),"",VLOOKUP($A64,,1,0)),VLOOKUP($A64,,2,0))</f>
        <v/>
      </c>
      <c r="E64" s="214" t="n">
        <f aca="false">IF(D64="",,VLOOKUP(D64,D$22:D63,1,0))</f>
        <v>0</v>
      </c>
      <c r="F64" s="215" t="str">
        <f aca="false">IF(AND(OR(A64="",A64="!!!!!!"),B64="",C64=""),"",IF(OR(AND(B64="",C64=""),ISERROR(C64+B64)),"!!!",($B64*$B$7+$C64*$C$7)/100))</f>
        <v/>
      </c>
      <c r="G64" s="216" t="str">
        <f aca="false">IF(A64="","",IF(ISERROR(VLOOKUP($A64,,9,0)),IF(ISERROR(VLOOKUP($A64,,8,0)),"    -",VLOOKUP($A64,,8,0)),VLOOKUP($A64,,9,0)))</f>
        <v/>
      </c>
      <c r="H64" s="217" t="str">
        <f aca="false">IF(A64="","x",IF(ISERROR(VLOOKUP($A64,,10,0)),IF(ISERROR(VLOOKUP($A64,,9,0)),"x",VLOOKUP($A64,,9,0)),VLOOKUP($A64,,10,0)))</f>
        <v>x</v>
      </c>
      <c r="I64" s="6" t="str">
        <f aca="false">IF(A64="","",1)</f>
        <v/>
      </c>
      <c r="J64" s="218" t="str">
        <f aca="false">IF(ISNUMBER($H64),IF(ISERROR(VLOOKUP($A64,,6,0)),IF(ISERROR(VLOOKUP($A64,,5,0)),"nu",VLOOKUP($A64,,5,0)),VLOOKUP($A64,,6,0)),"nu")</f>
        <v>nu</v>
      </c>
      <c r="K64" s="218" t="str">
        <f aca="false">IF(ISNUMBER($H64),IF(ISERROR(VLOOKUP($A64,,7,0)),IF(ISERROR(VLOOKUP($A64,,6,0)),"nu",VLOOKUP($A64,,6,0)),VLOOKUP($A64,,7,0)),"nu")</f>
        <v>nu</v>
      </c>
      <c r="L64" s="202" t="str">
        <f aca="false">IF(A64="NEWCOD",IF(W64="","Renseigner le champ 'Nouveau taxon'",$W64),IF(ISTEXT($E64),"Taxon déjà saisi !",IF(OR(A64="",A64="!!!!!!"),"",IF(ISERROR(VLOOKUP($A64,,2,0)),IF(ISERROR(VLOOKUP($A64,,1,0)),"non répertorié ou synonyme. Vérifiez !",VLOOKUP($A64,,1,0)),VLOOKUP(A64,,2,0)))))</f>
        <v/>
      </c>
      <c r="M64" s="219"/>
      <c r="N64" s="219"/>
      <c r="O64" s="219"/>
      <c r="P64" s="220" t="s">
        <v>78</v>
      </c>
      <c r="Q64" s="221" t="str">
        <f aca="false">IF(OR($A64="NEWCOD",$A64="!!!!!!"),IF(X64="","NoCod",X64),IF($A64="","",IF(ISERROR(VLOOKUP($A64,,8,FALSE())),IF(ISERROR(VLOOKUP($A64,,7,FALSE())),"",VLOOKUP($A64,,7,FALSE())),VLOOKUP($A64,,8,FALSE()))))</f>
        <v/>
      </c>
      <c r="R64" s="206" t="str">
        <f aca="false">IF(ISTEXT(H64),"",(B64*$B$7/100)+(C64*$C$7/100))</f>
        <v/>
      </c>
      <c r="S64" s="207" t="str">
        <f aca="false">IF(OR(ISTEXT(H64),R64=0),"",IF(R64&lt;0.1,1,IF(R64&lt;1,2,IF(R64&lt;10,3,IF(R64&lt;50,4,IF(R64&gt;=50,5,""))))))</f>
        <v/>
      </c>
      <c r="T64" s="207" t="n">
        <f aca="false">IF(ISERROR(S64*J64),0,S64*J64)</f>
        <v>0</v>
      </c>
      <c r="U64" s="207" t="n">
        <f aca="false">IF(ISERROR(S64*J64*K64),0,S64*J64*K64)</f>
        <v>0</v>
      </c>
      <c r="V64" s="222" t="n">
        <f aca="false">IF(ISERROR(S64*K64),0,S64*K64)</f>
        <v>0</v>
      </c>
      <c r="W64" s="223"/>
      <c r="X64" s="224"/>
      <c r="Y64" s="207" t="str">
        <f aca="false">IF(AND(ISNUMBER(F64),OR(A64="",A64="!!!!!!")),"!!!!!!",IF(A64="new.cod","NEWCOD",IF(AND((Z64=""),ISTEXT(A64),A64&lt;&gt;"!!!!!!"),A64,IF(Z64="","",INDEX(,Z64)))))</f>
        <v/>
      </c>
      <c r="Z64" s="192" t="str">
        <f aca="false">IF(ISERROR(MATCH(A64,,0)),IF(ISERROR(MATCH(A64,,0)),"",(MATCH(A64,,0))),(MATCH(A64,,0)))</f>
        <v/>
      </c>
    </row>
    <row r="65" customFormat="false" ht="12.75" hidden="false" customHeight="false" outlineLevel="0" collapsed="false">
      <c r="A65" s="210"/>
      <c r="B65" s="211"/>
      <c r="C65" s="212"/>
      <c r="D65" s="213" t="str">
        <f aca="false">IF(ISERROR(VLOOKUP($A65,,2,0)),IF(ISERROR(VLOOKUP($A65,,1,0)),"",VLOOKUP($A65,,1,0)),VLOOKUP($A65,,2,0))</f>
        <v/>
      </c>
      <c r="E65" s="214" t="n">
        <f aca="false">IF(D65="",,VLOOKUP(D65,D$22:D64,1,0))</f>
        <v>0</v>
      </c>
      <c r="F65" s="215" t="str">
        <f aca="false">IF(AND(OR(A65="",A65="!!!!!!"),B65="",C65=""),"",IF(OR(AND(B65="",C65=""),ISERROR(C65+B65)),"!!!",($B65*$B$7+$C65*$C$7)/100))</f>
        <v/>
      </c>
      <c r="G65" s="216" t="str">
        <f aca="false">IF(A65="","",IF(ISERROR(VLOOKUP($A65,,9,0)),IF(ISERROR(VLOOKUP($A65,,8,0)),"    -",VLOOKUP($A65,,8,0)),VLOOKUP($A65,,9,0)))</f>
        <v/>
      </c>
      <c r="H65" s="217" t="str">
        <f aca="false">IF(A65="","x",IF(ISERROR(VLOOKUP($A65,,10,0)),IF(ISERROR(VLOOKUP($A65,,9,0)),"x",VLOOKUP($A65,,9,0)),VLOOKUP($A65,,10,0)))</f>
        <v>x</v>
      </c>
      <c r="I65" s="6" t="str">
        <f aca="false">IF(A65="","",1)</f>
        <v/>
      </c>
      <c r="J65" s="218" t="str">
        <f aca="false">IF(ISNUMBER($H65),IF(ISERROR(VLOOKUP($A65,,6,0)),IF(ISERROR(VLOOKUP($A65,,5,0)),"nu",VLOOKUP($A65,,5,0)),VLOOKUP($A65,,6,0)),"nu")</f>
        <v>nu</v>
      </c>
      <c r="K65" s="218" t="str">
        <f aca="false">IF(ISNUMBER($H65),IF(ISERROR(VLOOKUP($A65,,7,0)),IF(ISERROR(VLOOKUP($A65,,6,0)),"nu",VLOOKUP($A65,,6,0)),VLOOKUP($A65,,7,0)),"nu")</f>
        <v>nu</v>
      </c>
      <c r="L65" s="202" t="str">
        <f aca="false">IF(A65="NEWCOD",IF(W65="","Renseigner le champ 'Nouveau taxon'",$W65),IF(ISTEXT($E65),"Taxon déjà saisi !",IF(OR(A65="",A65="!!!!!!"),"",IF(ISERROR(VLOOKUP($A65,,2,0)),IF(ISERROR(VLOOKUP($A65,,1,0)),"non répertorié ou synonyme. Vérifiez !",VLOOKUP($A65,,1,0)),VLOOKUP(A65,,2,0)))))</f>
        <v/>
      </c>
      <c r="M65" s="219"/>
      <c r="N65" s="219"/>
      <c r="O65" s="219"/>
      <c r="P65" s="220" t="s">
        <v>78</v>
      </c>
      <c r="Q65" s="221" t="str">
        <f aca="false">IF(OR($A65="NEWCOD",$A65="!!!!!!"),IF(X65="","NoCod",X65),IF($A65="","",IF(ISERROR(VLOOKUP($A65,,8,FALSE())),IF(ISERROR(VLOOKUP($A65,,7,FALSE())),"",VLOOKUP($A65,,7,FALSE())),VLOOKUP($A65,,8,FALSE()))))</f>
        <v/>
      </c>
      <c r="R65" s="206" t="str">
        <f aca="false">IF(ISTEXT(H65),"",(B65*$B$7/100)+(C65*$C$7/100))</f>
        <v/>
      </c>
      <c r="S65" s="207" t="str">
        <f aca="false">IF(OR(ISTEXT(H65),R65=0),"",IF(R65&lt;0.1,1,IF(R65&lt;1,2,IF(R65&lt;10,3,IF(R65&lt;50,4,IF(R65&gt;=50,5,""))))))</f>
        <v/>
      </c>
      <c r="T65" s="207" t="n">
        <f aca="false">IF(ISERROR(S65*J65),0,S65*J65)</f>
        <v>0</v>
      </c>
      <c r="U65" s="207" t="n">
        <f aca="false">IF(ISERROR(S65*J65*K65),0,S65*J65*K65)</f>
        <v>0</v>
      </c>
      <c r="V65" s="222" t="n">
        <f aca="false">IF(ISERROR(S65*K65),0,S65*K65)</f>
        <v>0</v>
      </c>
      <c r="W65" s="223"/>
      <c r="X65" s="224"/>
      <c r="Y65" s="207" t="str">
        <f aca="false">IF(AND(ISNUMBER(F65),OR(A65="",A65="!!!!!!")),"!!!!!!",IF(A65="new.cod","NEWCOD",IF(AND((Z65=""),ISTEXT(A65),A65&lt;&gt;"!!!!!!"),A65,IF(Z65="","",INDEX(,Z65)))))</f>
        <v/>
      </c>
      <c r="Z65" s="192" t="str">
        <f aca="false">IF(ISERROR(MATCH(A65,,0)),IF(ISERROR(MATCH(A65,,0)),"",(MATCH(A65,,0))),(MATCH(A65,,0)))</f>
        <v/>
      </c>
    </row>
    <row r="66" customFormat="false" ht="12.75" hidden="false" customHeight="false" outlineLevel="0" collapsed="false">
      <c r="A66" s="210"/>
      <c r="B66" s="211"/>
      <c r="C66" s="212"/>
      <c r="D66" s="213" t="str">
        <f aca="false">IF(ISERROR(VLOOKUP($A66,,2,0)),IF(ISERROR(VLOOKUP($A66,,1,0)),"",VLOOKUP($A66,,1,0)),VLOOKUP($A66,,2,0))</f>
        <v/>
      </c>
      <c r="E66" s="214" t="n">
        <f aca="false">IF(D66="",,VLOOKUP(D66,D$22:D65,1,0))</f>
        <v>0</v>
      </c>
      <c r="F66" s="215" t="str">
        <f aca="false">IF(AND(OR(A66="",A66="!!!!!!"),B66="",C66=""),"",IF(OR(AND(B66="",C66=""),ISERROR(C66+B66)),"!!!",($B66*$B$7+$C66*$C$7)/100))</f>
        <v/>
      </c>
      <c r="G66" s="216" t="str">
        <f aca="false">IF(A66="","",IF(ISERROR(VLOOKUP($A66,,9,0)),IF(ISERROR(VLOOKUP($A66,,8,0)),"    -",VLOOKUP($A66,,8,0)),VLOOKUP($A66,,9,0)))</f>
        <v/>
      </c>
      <c r="H66" s="217" t="str">
        <f aca="false">IF(A66="","x",IF(ISERROR(VLOOKUP($A66,,10,0)),IF(ISERROR(VLOOKUP($A66,,9,0)),"x",VLOOKUP($A66,,9,0)),VLOOKUP($A66,,10,0)))</f>
        <v>x</v>
      </c>
      <c r="I66" s="6" t="str">
        <f aca="false">IF(A66="","",1)</f>
        <v/>
      </c>
      <c r="J66" s="218" t="str">
        <f aca="false">IF(ISNUMBER($H66),IF(ISERROR(VLOOKUP($A66,,6,0)),IF(ISERROR(VLOOKUP($A66,,5,0)),"nu",VLOOKUP($A66,,5,0)),VLOOKUP($A66,,6,0)),"nu")</f>
        <v>nu</v>
      </c>
      <c r="K66" s="218" t="str">
        <f aca="false">IF(ISNUMBER($H66),IF(ISERROR(VLOOKUP($A66,,7,0)),IF(ISERROR(VLOOKUP($A66,,6,0)),"nu",VLOOKUP($A66,,6,0)),VLOOKUP($A66,,7,0)),"nu")</f>
        <v>nu</v>
      </c>
      <c r="L66" s="202" t="str">
        <f aca="false">IF(A66="NEWCOD",IF(W66="","Renseigner le champ 'Nouveau taxon'",$W66),IF(ISTEXT($E66),"Taxon déjà saisi !",IF(OR(A66="",A66="!!!!!!"),"",IF(ISERROR(VLOOKUP($A66,,2,0)),IF(ISERROR(VLOOKUP($A66,,1,0)),"non répertorié ou synonyme. Vérifiez !",VLOOKUP($A66,,1,0)),VLOOKUP(A66,,2,0)))))</f>
        <v/>
      </c>
      <c r="M66" s="219"/>
      <c r="N66" s="219"/>
      <c r="O66" s="219"/>
      <c r="P66" s="220" t="s">
        <v>78</v>
      </c>
      <c r="Q66" s="221" t="str">
        <f aca="false">IF(OR($A66="NEWCOD",$A66="!!!!!!"),IF(X66="","NoCod",X66),IF($A66="","",IF(ISERROR(VLOOKUP($A66,,8,FALSE())),IF(ISERROR(VLOOKUP($A66,,7,FALSE())),"",VLOOKUP($A66,,7,FALSE())),VLOOKUP($A66,,8,FALSE()))))</f>
        <v/>
      </c>
      <c r="R66" s="206" t="str">
        <f aca="false">IF(ISTEXT(H66),"",(B66*$B$7/100)+(C66*$C$7/100))</f>
        <v/>
      </c>
      <c r="S66" s="207" t="str">
        <f aca="false">IF(OR(ISTEXT(H66),R66=0),"",IF(R66&lt;0.1,1,IF(R66&lt;1,2,IF(R66&lt;10,3,IF(R66&lt;50,4,IF(R66&gt;=50,5,""))))))</f>
        <v/>
      </c>
      <c r="T66" s="207" t="n">
        <f aca="false">IF(ISERROR(S66*J66),0,S66*J66)</f>
        <v>0</v>
      </c>
      <c r="U66" s="207" t="n">
        <f aca="false">IF(ISERROR(S66*J66*K66),0,S66*J66*K66)</f>
        <v>0</v>
      </c>
      <c r="V66" s="222" t="n">
        <f aca="false">IF(ISERROR(S66*K66),0,S66*K66)</f>
        <v>0</v>
      </c>
      <c r="W66" s="223"/>
      <c r="X66" s="224"/>
      <c r="Y66" s="207" t="str">
        <f aca="false">IF(AND(ISNUMBER(F66),OR(A66="",A66="!!!!!!")),"!!!!!!",IF(A66="new.cod","NEWCOD",IF(AND((Z66=""),ISTEXT(A66),A66&lt;&gt;"!!!!!!"),A66,IF(Z66="","",INDEX(,Z66)))))</f>
        <v/>
      </c>
      <c r="Z66" s="192" t="str">
        <f aca="false">IF(ISERROR(MATCH(A66,,0)),IF(ISERROR(MATCH(A66,,0)),"",(MATCH(A66,,0))),(MATCH(A66,,0)))</f>
        <v/>
      </c>
    </row>
    <row r="67" customFormat="false" ht="12.75" hidden="false" customHeight="false" outlineLevel="0" collapsed="false">
      <c r="A67" s="210"/>
      <c r="B67" s="211"/>
      <c r="C67" s="212"/>
      <c r="D67" s="213" t="str">
        <f aca="false">IF(ISERROR(VLOOKUP($A67,,2,0)),IF(ISERROR(VLOOKUP($A67,,1,0)),"",VLOOKUP($A67,,1,0)),VLOOKUP($A67,,2,0))</f>
        <v/>
      </c>
      <c r="E67" s="214" t="n">
        <f aca="false">IF(D67="",,VLOOKUP(D67,D$22:D66,1,0))</f>
        <v>0</v>
      </c>
      <c r="F67" s="215" t="str">
        <f aca="false">IF(AND(OR(A67="",A67="!!!!!!"),B67="",C67=""),"",IF(OR(AND(B67="",C67=""),ISERROR(C67+B67)),"!!!",($B67*$B$7+$C67*$C$7)/100))</f>
        <v/>
      </c>
      <c r="G67" s="216" t="str">
        <f aca="false">IF(A67="","",IF(ISERROR(VLOOKUP($A67,,9,0)),IF(ISERROR(VLOOKUP($A67,,8,0)),"    -",VLOOKUP($A67,,8,0)),VLOOKUP($A67,,9,0)))</f>
        <v/>
      </c>
      <c r="H67" s="217" t="str">
        <f aca="false">IF(A67="","x",IF(ISERROR(VLOOKUP($A67,,10,0)),IF(ISERROR(VLOOKUP($A67,,9,0)),"x",VLOOKUP($A67,,9,0)),VLOOKUP($A67,,10,0)))</f>
        <v>x</v>
      </c>
      <c r="I67" s="6" t="str">
        <f aca="false">IF(A67="","",1)</f>
        <v/>
      </c>
      <c r="J67" s="218" t="str">
        <f aca="false">IF(ISNUMBER($H67),IF(ISERROR(VLOOKUP($A67,,6,0)),IF(ISERROR(VLOOKUP($A67,,5,0)),"nu",VLOOKUP($A67,,5,0)),VLOOKUP($A67,,6,0)),"nu")</f>
        <v>nu</v>
      </c>
      <c r="K67" s="218" t="str">
        <f aca="false">IF(ISNUMBER($H67),IF(ISERROR(VLOOKUP($A67,,7,0)),IF(ISERROR(VLOOKUP($A67,,6,0)),"nu",VLOOKUP($A67,,6,0)),VLOOKUP($A67,,7,0)),"nu")</f>
        <v>nu</v>
      </c>
      <c r="L67" s="202" t="str">
        <f aca="false">IF(A67="NEWCOD",IF(W67="","Renseigner le champ 'Nouveau taxon'",$W67),IF(ISTEXT($E67),"Taxon déjà saisi !",IF(OR(A67="",A67="!!!!!!"),"",IF(ISERROR(VLOOKUP($A67,,2,0)),IF(ISERROR(VLOOKUP($A67,,1,0)),"non répertorié ou synonyme. Vérifiez !",VLOOKUP($A67,,1,0)),VLOOKUP(A67,,2,0)))))</f>
        <v/>
      </c>
      <c r="M67" s="219"/>
      <c r="N67" s="219"/>
      <c r="O67" s="219"/>
      <c r="P67" s="220" t="s">
        <v>78</v>
      </c>
      <c r="Q67" s="221" t="str">
        <f aca="false">IF(OR($A67="NEWCOD",$A67="!!!!!!"),IF(X67="","NoCod",X67),IF($A67="","",IF(ISERROR(VLOOKUP($A67,,8,FALSE())),IF(ISERROR(VLOOKUP($A67,,7,FALSE())),"",VLOOKUP($A67,,7,FALSE())),VLOOKUP($A67,,8,FALSE()))))</f>
        <v/>
      </c>
      <c r="R67" s="206" t="str">
        <f aca="false">IF(ISTEXT(H67),"",(B67*$B$7/100)+(C67*$C$7/100))</f>
        <v/>
      </c>
      <c r="S67" s="207" t="str">
        <f aca="false">IF(OR(ISTEXT(H67),R67=0),"",IF(R67&lt;0.1,1,IF(R67&lt;1,2,IF(R67&lt;10,3,IF(R67&lt;50,4,IF(R67&gt;=50,5,""))))))</f>
        <v/>
      </c>
      <c r="T67" s="207" t="n">
        <f aca="false">IF(ISERROR(S67*J67),0,S67*J67)</f>
        <v>0</v>
      </c>
      <c r="U67" s="207" t="n">
        <f aca="false">IF(ISERROR(S67*J67*K67),0,S67*J67*K67)</f>
        <v>0</v>
      </c>
      <c r="V67" s="222" t="n">
        <f aca="false">IF(ISERROR(S67*K67),0,S67*K67)</f>
        <v>0</v>
      </c>
      <c r="W67" s="223"/>
      <c r="X67" s="224"/>
      <c r="Y67" s="207" t="str">
        <f aca="false">IF(AND(ISNUMBER(F67),OR(A67="",A67="!!!!!!")),"!!!!!!",IF(A67="new.cod","NEWCOD",IF(AND((Z67=""),ISTEXT(A67),A67&lt;&gt;"!!!!!!"),A67,IF(Z67="","",INDEX(,Z67)))))</f>
        <v/>
      </c>
      <c r="Z67" s="192" t="str">
        <f aca="false">IF(ISERROR(MATCH(A67,,0)),IF(ISERROR(MATCH(A67,,0)),"",(MATCH(A67,,0))),(MATCH(A67,,0)))</f>
        <v/>
      </c>
    </row>
    <row r="68" customFormat="false" ht="12.75" hidden="false" customHeight="false" outlineLevel="0" collapsed="false">
      <c r="A68" s="210"/>
      <c r="B68" s="211"/>
      <c r="C68" s="212"/>
      <c r="D68" s="213" t="str">
        <f aca="false">IF(ISERROR(VLOOKUP($A68,,2,0)),IF(ISERROR(VLOOKUP($A68,,1,0)),"",VLOOKUP($A68,,1,0)),VLOOKUP($A68,,2,0))</f>
        <v/>
      </c>
      <c r="E68" s="214" t="n">
        <f aca="false">IF(D68="",,VLOOKUP(D68,D$22:D67,1,0))</f>
        <v>0</v>
      </c>
      <c r="F68" s="215" t="str">
        <f aca="false">IF(AND(OR(A68="",A68="!!!!!!"),B68="",C68=""),"",IF(OR(AND(B68="",C68=""),ISERROR(C68+B68)),"!!!",($B68*$B$7+$C68*$C$7)/100))</f>
        <v/>
      </c>
      <c r="G68" s="216" t="str">
        <f aca="false">IF(A68="","",IF(ISERROR(VLOOKUP($A68,,9,0)),IF(ISERROR(VLOOKUP($A68,,8,0)),"    -",VLOOKUP($A68,,8,0)),VLOOKUP($A68,,9,0)))</f>
        <v/>
      </c>
      <c r="H68" s="217" t="str">
        <f aca="false">IF(A68="","x",IF(ISERROR(VLOOKUP($A68,,10,0)),IF(ISERROR(VLOOKUP($A68,,9,0)),"x",VLOOKUP($A68,,9,0)),VLOOKUP($A68,,10,0)))</f>
        <v>x</v>
      </c>
      <c r="I68" s="6" t="str">
        <f aca="false">IF(A68="","",1)</f>
        <v/>
      </c>
      <c r="J68" s="218" t="str">
        <f aca="false">IF(ISNUMBER($H68),IF(ISERROR(VLOOKUP($A68,,6,0)),IF(ISERROR(VLOOKUP($A68,,5,0)),"nu",VLOOKUP($A68,,5,0)),VLOOKUP($A68,,6,0)),"nu")</f>
        <v>nu</v>
      </c>
      <c r="K68" s="218" t="str">
        <f aca="false">IF(ISNUMBER($H68),IF(ISERROR(VLOOKUP($A68,,7,0)),IF(ISERROR(VLOOKUP($A68,,6,0)),"nu",VLOOKUP($A68,,6,0)),VLOOKUP($A68,,7,0)),"nu")</f>
        <v>nu</v>
      </c>
      <c r="L68" s="202" t="str">
        <f aca="false">IF(A68="NEWCOD",IF(W68="","Renseigner le champ 'Nouveau taxon'",$W68),IF(ISTEXT($E68),"Taxon déjà saisi !",IF(OR(A68="",A68="!!!!!!"),"",IF(ISERROR(VLOOKUP($A68,,2,0)),IF(ISERROR(VLOOKUP($A68,,1,0)),"non répertorié ou synonyme. Vérifiez !",VLOOKUP($A68,,1,0)),VLOOKUP(A68,,2,0)))))</f>
        <v/>
      </c>
      <c r="M68" s="219"/>
      <c r="N68" s="219"/>
      <c r="O68" s="219"/>
      <c r="P68" s="220" t="s">
        <v>78</v>
      </c>
      <c r="Q68" s="221" t="str">
        <f aca="false">IF(OR($A68="NEWCOD",$A68="!!!!!!"),IF(X68="","NoCod",X68),IF($A68="","",IF(ISERROR(VLOOKUP($A68,,8,FALSE())),IF(ISERROR(VLOOKUP($A68,,7,FALSE())),"",VLOOKUP($A68,,7,FALSE())),VLOOKUP($A68,,8,FALSE()))))</f>
        <v/>
      </c>
      <c r="R68" s="206" t="str">
        <f aca="false">IF(ISTEXT(H68),"",(B68*$B$7/100)+(C68*$C$7/100))</f>
        <v/>
      </c>
      <c r="S68" s="207" t="str">
        <f aca="false">IF(OR(ISTEXT(H68),R68=0),"",IF(R68&lt;0.1,1,IF(R68&lt;1,2,IF(R68&lt;10,3,IF(R68&lt;50,4,IF(R68&gt;=50,5,""))))))</f>
        <v/>
      </c>
      <c r="T68" s="207" t="n">
        <f aca="false">IF(ISERROR(S68*J68),0,S68*J68)</f>
        <v>0</v>
      </c>
      <c r="U68" s="207" t="n">
        <f aca="false">IF(ISERROR(S68*J68*K68),0,S68*J68*K68)</f>
        <v>0</v>
      </c>
      <c r="V68" s="222" t="n">
        <f aca="false">IF(ISERROR(S68*K68),0,S68*K68)</f>
        <v>0</v>
      </c>
      <c r="W68" s="223"/>
      <c r="X68" s="224"/>
      <c r="Y68" s="207" t="str">
        <f aca="false">IF(AND(ISNUMBER(F68),OR(A68="",A68="!!!!!!")),"!!!!!!",IF(A68="new.cod","NEWCOD",IF(AND((Z68=""),ISTEXT(A68),A68&lt;&gt;"!!!!!!"),A68,IF(Z68="","",INDEX(,Z68)))))</f>
        <v/>
      </c>
      <c r="Z68" s="192" t="str">
        <f aca="false">IF(ISERROR(MATCH(A68,,0)),IF(ISERROR(MATCH(A68,,0)),"",(MATCH(A68,,0))),(MATCH(A68,,0)))</f>
        <v/>
      </c>
    </row>
    <row r="69" customFormat="false" ht="12.75" hidden="false" customHeight="false" outlineLevel="0" collapsed="false">
      <c r="A69" s="210"/>
      <c r="B69" s="211"/>
      <c r="C69" s="212"/>
      <c r="D69" s="213" t="str">
        <f aca="false">IF(ISERROR(VLOOKUP($A69,,2,0)),IF(ISERROR(VLOOKUP($A69,,1,0)),"",VLOOKUP($A69,,1,0)),VLOOKUP($A69,,2,0))</f>
        <v/>
      </c>
      <c r="E69" s="214" t="n">
        <f aca="false">IF(D69="",,VLOOKUP(D69,D$22:D68,1,0))</f>
        <v>0</v>
      </c>
      <c r="F69" s="215" t="str">
        <f aca="false">IF(AND(OR(A69="",A69="!!!!!!"),B69="",C69=""),"",IF(OR(AND(B69="",C69=""),ISERROR(C69+B69)),"!!!",($B69*$B$7+$C69*$C$7)/100))</f>
        <v/>
      </c>
      <c r="G69" s="216" t="str">
        <f aca="false">IF(A69="","",IF(ISERROR(VLOOKUP($A69,,9,0)),IF(ISERROR(VLOOKUP($A69,,8,0)),"    -",VLOOKUP($A69,,8,0)),VLOOKUP($A69,,9,0)))</f>
        <v/>
      </c>
      <c r="H69" s="217" t="str">
        <f aca="false">IF(A69="","x",IF(ISERROR(VLOOKUP($A69,,10,0)),IF(ISERROR(VLOOKUP($A69,,9,0)),"x",VLOOKUP($A69,,9,0)),VLOOKUP($A69,,10,0)))</f>
        <v>x</v>
      </c>
      <c r="I69" s="6" t="str">
        <f aca="false">IF(A69="","",1)</f>
        <v/>
      </c>
      <c r="J69" s="218" t="str">
        <f aca="false">IF(ISNUMBER($H69),IF(ISERROR(VLOOKUP($A69,,6,0)),IF(ISERROR(VLOOKUP($A69,,5,0)),"nu",VLOOKUP($A69,,5,0)),VLOOKUP($A69,,6,0)),"nu")</f>
        <v>nu</v>
      </c>
      <c r="K69" s="218" t="str">
        <f aca="false">IF(ISNUMBER($H69),IF(ISERROR(VLOOKUP($A69,,7,0)),IF(ISERROR(VLOOKUP($A69,,6,0)),"nu",VLOOKUP($A69,,6,0)),VLOOKUP($A69,,7,0)),"nu")</f>
        <v>nu</v>
      </c>
      <c r="L69" s="202" t="str">
        <f aca="false">IF(A69="NEWCOD",IF(W69="","Renseigner le champ 'Nouveau taxon'",$W69),IF(ISTEXT($E69),"Taxon déjà saisi !",IF(OR(A69="",A69="!!!!!!"),"",IF(ISERROR(VLOOKUP($A69,,2,0)),IF(ISERROR(VLOOKUP($A69,,1,0)),"non répertorié ou synonyme. Vérifiez !",VLOOKUP($A69,,1,0)),VLOOKUP(A69,,2,0)))))</f>
        <v/>
      </c>
      <c r="M69" s="219"/>
      <c r="N69" s="219"/>
      <c r="O69" s="219"/>
      <c r="P69" s="220" t="s">
        <v>78</v>
      </c>
      <c r="Q69" s="221" t="str">
        <f aca="false">IF(OR($A69="NEWCOD",$A69="!!!!!!"),IF(X69="","NoCod",X69),IF($A69="","",IF(ISERROR(VLOOKUP($A69,,8,FALSE())),IF(ISERROR(VLOOKUP($A69,,7,FALSE())),"",VLOOKUP($A69,,7,FALSE())),VLOOKUP($A69,,8,FALSE()))))</f>
        <v/>
      </c>
      <c r="R69" s="206" t="str">
        <f aca="false">IF(ISTEXT(H69),"",(B69*$B$7/100)+(C69*$C$7/100))</f>
        <v/>
      </c>
      <c r="S69" s="207" t="str">
        <f aca="false">IF(OR(ISTEXT(H69),R69=0),"",IF(R69&lt;0.1,1,IF(R69&lt;1,2,IF(R69&lt;10,3,IF(R69&lt;50,4,IF(R69&gt;=50,5,""))))))</f>
        <v/>
      </c>
      <c r="T69" s="207" t="n">
        <f aca="false">IF(ISERROR(S69*J69),0,S69*J69)</f>
        <v>0</v>
      </c>
      <c r="U69" s="207" t="n">
        <f aca="false">IF(ISERROR(S69*J69*K69),0,S69*J69*K69)</f>
        <v>0</v>
      </c>
      <c r="V69" s="222" t="n">
        <f aca="false">IF(ISERROR(S69*K69),0,S69*K69)</f>
        <v>0</v>
      </c>
      <c r="W69" s="223"/>
      <c r="X69" s="224"/>
      <c r="Y69" s="207" t="str">
        <f aca="false">IF(AND(ISNUMBER(F69),OR(A69="",A69="!!!!!!")),"!!!!!!",IF(A69="new.cod","NEWCOD",IF(AND((Z69=""),ISTEXT(A69),A69&lt;&gt;"!!!!!!"),A69,IF(Z69="","",INDEX(,Z69)))))</f>
        <v/>
      </c>
      <c r="Z69" s="192" t="str">
        <f aca="false">IF(ISERROR(MATCH(A69,,0)),IF(ISERROR(MATCH(A69,,0)),"",(MATCH(A69,,0))),(MATCH(A69,,0)))</f>
        <v/>
      </c>
    </row>
    <row r="70" customFormat="false" ht="12.75" hidden="false" customHeight="false" outlineLevel="0" collapsed="false">
      <c r="A70" s="210"/>
      <c r="B70" s="211"/>
      <c r="C70" s="212"/>
      <c r="D70" s="213" t="str">
        <f aca="false">IF(ISERROR(VLOOKUP($A70,,2,0)),IF(ISERROR(VLOOKUP($A70,,1,0)),"",VLOOKUP($A70,,1,0)),VLOOKUP($A70,,2,0))</f>
        <v/>
      </c>
      <c r="E70" s="214" t="n">
        <f aca="false">IF(D70="",,VLOOKUP(D70,D$22:D69,1,0))</f>
        <v>0</v>
      </c>
      <c r="F70" s="215" t="str">
        <f aca="false">IF(AND(OR(A70="",A70="!!!!!!"),B70="",C70=""),"",IF(OR(AND(B70="",C70=""),ISERROR(C70+B70)),"!!!",($B70*$B$7+$C70*$C$7)/100))</f>
        <v/>
      </c>
      <c r="G70" s="216" t="str">
        <f aca="false">IF(A70="","",IF(ISERROR(VLOOKUP($A70,,9,0)),IF(ISERROR(VLOOKUP($A70,,8,0)),"    -",VLOOKUP($A70,,8,0)),VLOOKUP($A70,,9,0)))</f>
        <v/>
      </c>
      <c r="H70" s="217" t="str">
        <f aca="false">IF(A70="","x",IF(ISERROR(VLOOKUP($A70,,10,0)),IF(ISERROR(VLOOKUP($A70,,9,0)),"x",VLOOKUP($A70,,9,0)),VLOOKUP($A70,,10,0)))</f>
        <v>x</v>
      </c>
      <c r="I70" s="6" t="str">
        <f aca="false">IF(A70="","",1)</f>
        <v/>
      </c>
      <c r="J70" s="218" t="str">
        <f aca="false">IF(ISNUMBER($H70),IF(ISERROR(VLOOKUP($A70,,6,0)),IF(ISERROR(VLOOKUP($A70,,5,0)),"nu",VLOOKUP($A70,,5,0)),VLOOKUP($A70,,6,0)),"nu")</f>
        <v>nu</v>
      </c>
      <c r="K70" s="218" t="str">
        <f aca="false">IF(ISNUMBER($H70),IF(ISERROR(VLOOKUP($A70,,7,0)),IF(ISERROR(VLOOKUP($A70,,6,0)),"nu",VLOOKUP($A70,,6,0)),VLOOKUP($A70,,7,0)),"nu")</f>
        <v>nu</v>
      </c>
      <c r="L70" s="202" t="str">
        <f aca="false">IF(A70="NEWCOD",IF(W70="","Renseigner le champ 'Nouveau taxon'",$W70),IF(ISTEXT($E70),"Taxon déjà saisi !",IF(OR(A70="",A70="!!!!!!"),"",IF(ISERROR(VLOOKUP($A70,,2,0)),IF(ISERROR(VLOOKUP($A70,,1,0)),"non répertorié ou synonyme. Vérifiez !",VLOOKUP($A70,,1,0)),VLOOKUP(A70,,2,0)))))</f>
        <v/>
      </c>
      <c r="M70" s="219"/>
      <c r="N70" s="219"/>
      <c r="O70" s="219"/>
      <c r="P70" s="220" t="s">
        <v>78</v>
      </c>
      <c r="Q70" s="221" t="str">
        <f aca="false">IF(OR($A70="NEWCOD",$A70="!!!!!!"),IF(X70="","NoCod",X70),IF($A70="","",IF(ISERROR(VLOOKUP($A70,,8,FALSE())),IF(ISERROR(VLOOKUP($A70,,7,FALSE())),"",VLOOKUP($A70,,7,FALSE())),VLOOKUP($A70,,8,FALSE()))))</f>
        <v/>
      </c>
      <c r="R70" s="206" t="str">
        <f aca="false">IF(ISTEXT(H70),"",(B70*$B$7/100)+(C70*$C$7/100))</f>
        <v/>
      </c>
      <c r="S70" s="207" t="str">
        <f aca="false">IF(OR(ISTEXT(H70),R70=0),"",IF(R70&lt;0.1,1,IF(R70&lt;1,2,IF(R70&lt;10,3,IF(R70&lt;50,4,IF(R70&gt;=50,5,""))))))</f>
        <v/>
      </c>
      <c r="T70" s="207" t="n">
        <f aca="false">IF(ISERROR(S70*J70),0,S70*J70)</f>
        <v>0</v>
      </c>
      <c r="U70" s="207" t="n">
        <f aca="false">IF(ISERROR(S70*J70*K70),0,S70*J70*K70)</f>
        <v>0</v>
      </c>
      <c r="V70" s="222" t="n">
        <f aca="false">IF(ISERROR(S70*K70),0,S70*K70)</f>
        <v>0</v>
      </c>
      <c r="W70" s="223"/>
      <c r="X70" s="224"/>
      <c r="Y70" s="207" t="str">
        <f aca="false">IF(AND(ISNUMBER(F70),OR(A70="",A70="!!!!!!")),"!!!!!!",IF(A70="new.cod","NEWCOD",IF(AND((Z70=""),ISTEXT(A70),A70&lt;&gt;"!!!!!!"),A70,IF(Z70="","",INDEX(,Z70)))))</f>
        <v/>
      </c>
      <c r="Z70" s="192" t="str">
        <f aca="false">IF(ISERROR(MATCH(A70,,0)),IF(ISERROR(MATCH(A70,,0)),"",(MATCH(A70,,0))),(MATCH(A70,,0)))</f>
        <v/>
      </c>
    </row>
    <row r="71" customFormat="false" ht="12.75" hidden="false" customHeight="false" outlineLevel="0" collapsed="false">
      <c r="A71" s="210"/>
      <c r="B71" s="211"/>
      <c r="C71" s="212"/>
      <c r="D71" s="213" t="str">
        <f aca="false">IF(ISERROR(VLOOKUP($A71,,2,0)),IF(ISERROR(VLOOKUP($A71,,1,0)),"",VLOOKUP($A71,,1,0)),VLOOKUP($A71,,2,0))</f>
        <v/>
      </c>
      <c r="E71" s="214" t="n">
        <f aca="false">IF(D71="",,VLOOKUP(D71,D$22:D70,1,0))</f>
        <v>0</v>
      </c>
      <c r="F71" s="215" t="str">
        <f aca="false">IF(AND(OR(A71="",A71="!!!!!!"),B71="",C71=""),"",IF(OR(AND(B71="",C71=""),ISERROR(C71+B71)),"!!!",($B71*$B$7+$C71*$C$7)/100))</f>
        <v/>
      </c>
      <c r="G71" s="216" t="str">
        <f aca="false">IF(A71="","",IF(ISERROR(VLOOKUP($A71,,9,0)),IF(ISERROR(VLOOKUP($A71,,8,0)),"    -",VLOOKUP($A71,,8,0)),VLOOKUP($A71,,9,0)))</f>
        <v/>
      </c>
      <c r="H71" s="217" t="str">
        <f aca="false">IF(A71="","x",IF(ISERROR(VLOOKUP($A71,,10,0)),IF(ISERROR(VLOOKUP($A71,,9,0)),"x",VLOOKUP($A71,,9,0)),VLOOKUP($A71,,10,0)))</f>
        <v>x</v>
      </c>
      <c r="I71" s="6" t="str">
        <f aca="false">IF(A71="","",1)</f>
        <v/>
      </c>
      <c r="J71" s="218" t="str">
        <f aca="false">IF(ISNUMBER($H71),IF(ISERROR(VLOOKUP($A71,,6,0)),IF(ISERROR(VLOOKUP($A71,,5,0)),"nu",VLOOKUP($A71,,5,0)),VLOOKUP($A71,,6,0)),"nu")</f>
        <v>nu</v>
      </c>
      <c r="K71" s="218" t="str">
        <f aca="false">IF(ISNUMBER($H71),IF(ISERROR(VLOOKUP($A71,,7,0)),IF(ISERROR(VLOOKUP($A71,,6,0)),"nu",VLOOKUP($A71,,6,0)),VLOOKUP($A71,,7,0)),"nu")</f>
        <v>nu</v>
      </c>
      <c r="L71" s="202" t="str">
        <f aca="false">IF(A71="NEWCOD",IF(W71="","Renseigner le champ 'Nouveau taxon'",$W71),IF(ISTEXT($E71),"Taxon déjà saisi !",IF(OR(A71="",A71="!!!!!!"),"",IF(ISERROR(VLOOKUP($A71,,2,0)),IF(ISERROR(VLOOKUP($A71,,1,0)),"non répertorié ou synonyme. Vérifiez !",VLOOKUP($A71,,1,0)),VLOOKUP(A71,,2,0)))))</f>
        <v/>
      </c>
      <c r="M71" s="219"/>
      <c r="N71" s="219"/>
      <c r="O71" s="219"/>
      <c r="P71" s="220" t="s">
        <v>78</v>
      </c>
      <c r="Q71" s="221" t="str">
        <f aca="false">IF(OR($A71="NEWCOD",$A71="!!!!!!"),IF(X71="","NoCod",X71),IF($A71="","",IF(ISERROR(VLOOKUP($A71,,8,FALSE())),IF(ISERROR(VLOOKUP($A71,,7,FALSE())),"",VLOOKUP($A71,,7,FALSE())),VLOOKUP($A71,,8,FALSE()))))</f>
        <v/>
      </c>
      <c r="R71" s="206" t="str">
        <f aca="false">IF(ISTEXT(H71),"",(B71*$B$7/100)+(C71*$C$7/100))</f>
        <v/>
      </c>
      <c r="S71" s="207" t="str">
        <f aca="false">IF(OR(ISTEXT(H71),R71=0),"",IF(R71&lt;0.1,1,IF(R71&lt;1,2,IF(R71&lt;10,3,IF(R71&lt;50,4,IF(R71&gt;=50,5,""))))))</f>
        <v/>
      </c>
      <c r="T71" s="207" t="n">
        <f aca="false">IF(ISERROR(S71*J71),0,S71*J71)</f>
        <v>0</v>
      </c>
      <c r="U71" s="207" t="n">
        <f aca="false">IF(ISERROR(S71*J71*K71),0,S71*J71*K71)</f>
        <v>0</v>
      </c>
      <c r="V71" s="222" t="n">
        <f aca="false">IF(ISERROR(S71*K71),0,S71*K71)</f>
        <v>0</v>
      </c>
      <c r="W71" s="223"/>
      <c r="X71" s="224"/>
      <c r="Y71" s="207" t="str">
        <f aca="false">IF(AND(ISNUMBER(F71),OR(A71="",A71="!!!!!!")),"!!!!!!",IF(A71="new.cod","NEWCOD",IF(AND((Z71=""),ISTEXT(A71),A71&lt;&gt;"!!!!!!"),A71,IF(Z71="","",INDEX(,Z71)))))</f>
        <v/>
      </c>
      <c r="Z71" s="192" t="str">
        <f aca="false">IF(ISERROR(MATCH(A71,,0)),IF(ISERROR(MATCH(A71,,0)),"",(MATCH(A71,,0))),(MATCH(A71,,0)))</f>
        <v/>
      </c>
    </row>
    <row r="72" customFormat="false" ht="12.75" hidden="false" customHeight="false" outlineLevel="0" collapsed="false">
      <c r="A72" s="210"/>
      <c r="B72" s="211"/>
      <c r="C72" s="212"/>
      <c r="D72" s="213" t="str">
        <f aca="false">IF(ISERROR(VLOOKUP($A72,,2,0)),IF(ISERROR(VLOOKUP($A72,,1,0)),"",VLOOKUP($A72,,1,0)),VLOOKUP($A72,,2,0))</f>
        <v/>
      </c>
      <c r="E72" s="214" t="n">
        <f aca="false">IF(D72="",,VLOOKUP(D72,D$22:D71,1,0))</f>
        <v>0</v>
      </c>
      <c r="F72" s="215" t="str">
        <f aca="false">IF(AND(OR(A72="",A72="!!!!!!"),B72="",C72=""),"",IF(OR(AND(B72="",C72=""),ISERROR(C72+B72)),"!!!",($B72*$B$7+$C72*$C$7)/100))</f>
        <v/>
      </c>
      <c r="G72" s="216" t="str">
        <f aca="false">IF(A72="","",IF(ISERROR(VLOOKUP($A72,,9,0)),IF(ISERROR(VLOOKUP($A72,,8,0)),"    -",VLOOKUP($A72,,8,0)),VLOOKUP($A72,,9,0)))</f>
        <v/>
      </c>
      <c r="H72" s="217" t="str">
        <f aca="false">IF(A72="","x",IF(ISERROR(VLOOKUP($A72,,10,0)),IF(ISERROR(VLOOKUP($A72,,9,0)),"x",VLOOKUP($A72,,9,0)),VLOOKUP($A72,,10,0)))</f>
        <v>x</v>
      </c>
      <c r="I72" s="6" t="str">
        <f aca="false">IF(A72="","",1)</f>
        <v/>
      </c>
      <c r="J72" s="218" t="str">
        <f aca="false">IF(ISNUMBER($H72),IF(ISERROR(VLOOKUP($A72,,6,0)),IF(ISERROR(VLOOKUP($A72,,5,0)),"nu",VLOOKUP($A72,,5,0)),VLOOKUP($A72,,6,0)),"nu")</f>
        <v>nu</v>
      </c>
      <c r="K72" s="218" t="str">
        <f aca="false">IF(ISNUMBER($H72),IF(ISERROR(VLOOKUP($A72,,7,0)),IF(ISERROR(VLOOKUP($A72,,6,0)),"nu",VLOOKUP($A72,,6,0)),VLOOKUP($A72,,7,0)),"nu")</f>
        <v>nu</v>
      </c>
      <c r="L72" s="202" t="str">
        <f aca="false">IF(A72="NEWCOD",IF(W72="","Renseigner le champ 'Nouveau taxon'",$W72),IF(ISTEXT($E72),"Taxon déjà saisi !",IF(OR(A72="",A72="!!!!!!"),"",IF(ISERROR(VLOOKUP($A72,,2,0)),IF(ISERROR(VLOOKUP($A72,,1,0)),"non répertorié ou synonyme. Vérifiez !",VLOOKUP($A72,,1,0)),VLOOKUP(A72,,2,0)))))</f>
        <v/>
      </c>
      <c r="M72" s="219"/>
      <c r="N72" s="219"/>
      <c r="O72" s="219"/>
      <c r="P72" s="220" t="s">
        <v>78</v>
      </c>
      <c r="Q72" s="221" t="str">
        <f aca="false">IF(OR($A72="NEWCOD",$A72="!!!!!!"),IF(X72="","NoCod",X72),IF($A72="","",IF(ISERROR(VLOOKUP($A72,,8,FALSE())),IF(ISERROR(VLOOKUP($A72,,7,FALSE())),"",VLOOKUP($A72,,7,FALSE())),VLOOKUP($A72,,8,FALSE()))))</f>
        <v/>
      </c>
      <c r="R72" s="206" t="str">
        <f aca="false">IF(ISTEXT(H72),"",(B72*$B$7/100)+(C72*$C$7/100))</f>
        <v/>
      </c>
      <c r="S72" s="207" t="str">
        <f aca="false">IF(OR(ISTEXT(H72),R72=0),"",IF(R72&lt;0.1,1,IF(R72&lt;1,2,IF(R72&lt;10,3,IF(R72&lt;50,4,IF(R72&gt;=50,5,""))))))</f>
        <v/>
      </c>
      <c r="T72" s="207" t="n">
        <f aca="false">IF(ISERROR(S72*J72),0,S72*J72)</f>
        <v>0</v>
      </c>
      <c r="U72" s="207" t="n">
        <f aca="false">IF(ISERROR(S72*J72*K72),0,S72*J72*K72)</f>
        <v>0</v>
      </c>
      <c r="V72" s="222" t="n">
        <f aca="false">IF(ISERROR(S72*K72),0,S72*K72)</f>
        <v>0</v>
      </c>
      <c r="W72" s="223"/>
      <c r="X72" s="224"/>
      <c r="Y72" s="207" t="str">
        <f aca="false">IF(AND(ISNUMBER(F72),OR(A72="",A72="!!!!!!")),"!!!!!!",IF(A72="new.cod","NEWCOD",IF(AND((Z72=""),ISTEXT(A72),A72&lt;&gt;"!!!!!!"),A72,IF(Z72="","",INDEX(,Z72)))))</f>
        <v/>
      </c>
      <c r="Z72" s="192" t="str">
        <f aca="false">IF(ISERROR(MATCH(A72,,0)),IF(ISERROR(MATCH(A72,,0)),"",(MATCH(A72,,0))),(MATCH(A72,,0)))</f>
        <v/>
      </c>
    </row>
    <row r="73" customFormat="false" ht="12.75" hidden="false" customHeight="false" outlineLevel="0" collapsed="false">
      <c r="A73" s="210"/>
      <c r="B73" s="211"/>
      <c r="C73" s="212"/>
      <c r="D73" s="213" t="str">
        <f aca="false">IF(ISERROR(VLOOKUP($A73,,2,0)),IF(ISERROR(VLOOKUP($A73,,1,0)),"",VLOOKUP($A73,,1,0)),VLOOKUP($A73,,2,0))</f>
        <v/>
      </c>
      <c r="E73" s="214" t="n">
        <f aca="false">IF(D73="",,VLOOKUP(D73,D$22:D72,1,0))</f>
        <v>0</v>
      </c>
      <c r="F73" s="215" t="str">
        <f aca="false">IF(AND(OR(A73="",A73="!!!!!!"),B73="",C73=""),"",IF(OR(AND(B73="",C73=""),ISERROR(C73+B73)),"!!!",($B73*$B$7+$C73*$C$7)/100))</f>
        <v/>
      </c>
      <c r="G73" s="216" t="str">
        <f aca="false">IF(A73="","",IF(ISERROR(VLOOKUP($A73,,9,0)),IF(ISERROR(VLOOKUP($A73,,8,0)),"    -",VLOOKUP($A73,,8,0)),VLOOKUP($A73,,9,0)))</f>
        <v/>
      </c>
      <c r="H73" s="217" t="str">
        <f aca="false">IF(A73="","x",IF(ISERROR(VLOOKUP($A73,,10,0)),IF(ISERROR(VLOOKUP($A73,,9,0)),"x",VLOOKUP($A73,,9,0)),VLOOKUP($A73,,10,0)))</f>
        <v>x</v>
      </c>
      <c r="I73" s="6" t="str">
        <f aca="false">IF(A73="","",1)</f>
        <v/>
      </c>
      <c r="J73" s="218" t="str">
        <f aca="false">IF(ISNUMBER($H73),IF(ISERROR(VLOOKUP($A73,,6,0)),IF(ISERROR(VLOOKUP($A73,,5,0)),"nu",VLOOKUP($A73,,5,0)),VLOOKUP($A73,,6,0)),"nu")</f>
        <v>nu</v>
      </c>
      <c r="K73" s="218" t="str">
        <f aca="false">IF(ISNUMBER($H73),IF(ISERROR(VLOOKUP($A73,,7,0)),IF(ISERROR(VLOOKUP($A73,,6,0)),"nu",VLOOKUP($A73,,6,0)),VLOOKUP($A73,,7,0)),"nu")</f>
        <v>nu</v>
      </c>
      <c r="L73" s="202" t="str">
        <f aca="false">IF(A73="NEWCOD",IF(W73="","Renseigner le champ 'Nouveau taxon'",$W73),IF(ISTEXT($E73),"Taxon déjà saisi !",IF(OR(A73="",A73="!!!!!!"),"",IF(ISERROR(VLOOKUP($A73,,2,0)),IF(ISERROR(VLOOKUP($A73,,1,0)),"non répertorié ou synonyme. Vérifiez !",VLOOKUP($A73,,1,0)),VLOOKUP(A73,,2,0)))))</f>
        <v/>
      </c>
      <c r="M73" s="219"/>
      <c r="N73" s="219"/>
      <c r="O73" s="219"/>
      <c r="P73" s="220" t="s">
        <v>78</v>
      </c>
      <c r="Q73" s="221" t="str">
        <f aca="false">IF(OR($A73="NEWCOD",$A73="!!!!!!"),IF(X73="","NoCod",X73),IF($A73="","",IF(ISERROR(VLOOKUP($A73,,8,FALSE())),IF(ISERROR(VLOOKUP($A73,,7,FALSE())),"",VLOOKUP($A73,,7,FALSE())),VLOOKUP($A73,,8,FALSE()))))</f>
        <v/>
      </c>
      <c r="R73" s="206" t="str">
        <f aca="false">IF(ISTEXT(H73),"",(B73*$B$7/100)+(C73*$C$7/100))</f>
        <v/>
      </c>
      <c r="S73" s="207" t="str">
        <f aca="false">IF(OR(ISTEXT(H73),R73=0),"",IF(R73&lt;0.1,1,IF(R73&lt;1,2,IF(R73&lt;10,3,IF(R73&lt;50,4,IF(R73&gt;=50,5,""))))))</f>
        <v/>
      </c>
      <c r="T73" s="207" t="n">
        <f aca="false">IF(ISERROR(S73*J73),0,S73*J73)</f>
        <v>0</v>
      </c>
      <c r="U73" s="207" t="n">
        <f aca="false">IF(ISERROR(S73*J73*K73),0,S73*J73*K73)</f>
        <v>0</v>
      </c>
      <c r="V73" s="222" t="n">
        <f aca="false">IF(ISERROR(S73*K73),0,S73*K73)</f>
        <v>0</v>
      </c>
      <c r="W73" s="223"/>
      <c r="X73" s="224"/>
      <c r="Y73" s="207" t="str">
        <f aca="false">IF(AND(ISNUMBER(F73),OR(A73="",A73="!!!!!!")),"!!!!!!",IF(A73="new.cod","NEWCOD",IF(AND((Z73=""),ISTEXT(A73),A73&lt;&gt;"!!!!!!"),A73,IF(Z73="","",INDEX(,Z73)))))</f>
        <v/>
      </c>
      <c r="Z73" s="192" t="str">
        <f aca="false">IF(ISERROR(MATCH(A73,,0)),IF(ISERROR(MATCH(A73,,0)),"",(MATCH(A73,,0))),(MATCH(A73,,0)))</f>
        <v/>
      </c>
    </row>
    <row r="74" customFormat="false" ht="12.75" hidden="false" customHeight="false" outlineLevel="0" collapsed="false">
      <c r="A74" s="210"/>
      <c r="B74" s="211"/>
      <c r="C74" s="212"/>
      <c r="D74" s="213" t="str">
        <f aca="false">IF(ISERROR(VLOOKUP($A74,,2,0)),IF(ISERROR(VLOOKUP($A74,,1,0)),"",VLOOKUP($A74,,1,0)),VLOOKUP($A74,,2,0))</f>
        <v/>
      </c>
      <c r="E74" s="214" t="n">
        <f aca="false">IF(D74="",,VLOOKUP(D74,D$22:D73,1,0))</f>
        <v>0</v>
      </c>
      <c r="F74" s="215" t="str">
        <f aca="false">IF(AND(OR(A74="",A74="!!!!!!"),B74="",C74=""),"",IF(OR(AND(B74="",C74=""),ISERROR(C74+B74)),"!!!",($B74*$B$7+$C74*$C$7)/100))</f>
        <v/>
      </c>
      <c r="G74" s="216" t="str">
        <f aca="false">IF(A74="","",IF(ISERROR(VLOOKUP($A74,,9,0)),IF(ISERROR(VLOOKUP($A74,,8,0)),"    -",VLOOKUP($A74,,8,0)),VLOOKUP($A74,,9,0)))</f>
        <v/>
      </c>
      <c r="H74" s="217" t="str">
        <f aca="false">IF(A74="","x",IF(ISERROR(VLOOKUP($A74,,10,0)),IF(ISERROR(VLOOKUP($A74,,9,0)),"x",VLOOKUP($A74,,9,0)),VLOOKUP($A74,,10,0)))</f>
        <v>x</v>
      </c>
      <c r="I74" s="6" t="str">
        <f aca="false">IF(A74="","",1)</f>
        <v/>
      </c>
      <c r="J74" s="218" t="str">
        <f aca="false">IF(ISNUMBER($H74),IF(ISERROR(VLOOKUP($A74,,6,0)),IF(ISERROR(VLOOKUP($A74,,5,0)),"nu",VLOOKUP($A74,,5,0)),VLOOKUP($A74,,6,0)),"nu")</f>
        <v>nu</v>
      </c>
      <c r="K74" s="218" t="str">
        <f aca="false">IF(ISNUMBER($H74),IF(ISERROR(VLOOKUP($A74,,7,0)),IF(ISERROR(VLOOKUP($A74,,6,0)),"nu",VLOOKUP($A74,,6,0)),VLOOKUP($A74,,7,0)),"nu")</f>
        <v>nu</v>
      </c>
      <c r="L74" s="202" t="str">
        <f aca="false">IF(A74="NEWCOD",IF(W74="","Renseigner le champ 'Nouveau taxon'",$W74),IF(ISTEXT($E74),"Taxon déjà saisi !",IF(OR(A74="",A74="!!!!!!"),"",IF(ISERROR(VLOOKUP($A74,,2,0)),IF(ISERROR(VLOOKUP($A74,,1,0)),"non répertorié ou synonyme. Vérifiez !",VLOOKUP($A74,,1,0)),VLOOKUP(A74,,2,0)))))</f>
        <v/>
      </c>
      <c r="M74" s="219"/>
      <c r="N74" s="219"/>
      <c r="O74" s="219"/>
      <c r="P74" s="220" t="s">
        <v>78</v>
      </c>
      <c r="Q74" s="221" t="str">
        <f aca="false">IF(OR($A74="NEWCOD",$A74="!!!!!!"),IF(X74="","NoCod",X74),IF($A74="","",IF(ISERROR(VLOOKUP($A74,,8,FALSE())),IF(ISERROR(VLOOKUP($A74,,7,FALSE())),"",VLOOKUP($A74,,7,FALSE())),VLOOKUP($A74,,8,FALSE()))))</f>
        <v/>
      </c>
      <c r="R74" s="206" t="str">
        <f aca="false">IF(ISTEXT(H74),"",(B74*$B$7/100)+(C74*$C$7/100))</f>
        <v/>
      </c>
      <c r="S74" s="207" t="str">
        <f aca="false">IF(OR(ISTEXT(H74),R74=0),"",IF(R74&lt;0.1,1,IF(R74&lt;1,2,IF(R74&lt;10,3,IF(R74&lt;50,4,IF(R74&gt;=50,5,""))))))</f>
        <v/>
      </c>
      <c r="T74" s="207" t="n">
        <f aca="false">IF(ISERROR(S74*J74),0,S74*J74)</f>
        <v>0</v>
      </c>
      <c r="U74" s="207" t="n">
        <f aca="false">IF(ISERROR(S74*J74*K74),0,S74*J74*K74)</f>
        <v>0</v>
      </c>
      <c r="V74" s="222" t="n">
        <f aca="false">IF(ISERROR(S74*K74),0,S74*K74)</f>
        <v>0</v>
      </c>
      <c r="W74" s="223"/>
      <c r="X74" s="224"/>
      <c r="Y74" s="207" t="str">
        <f aca="false">IF(AND(ISNUMBER(F74),OR(A74="",A74="!!!!!!")),"!!!!!!",IF(A74="new.cod","NEWCOD",IF(AND((Z74=""),ISTEXT(A74),A74&lt;&gt;"!!!!!!"),A74,IF(Z74="","",INDEX(,Z74)))))</f>
        <v/>
      </c>
      <c r="Z74" s="192" t="str">
        <f aca="false">IF(ISERROR(MATCH(A74,,0)),IF(ISERROR(MATCH(A74,,0)),"",(MATCH(A74,,0))),(MATCH(A74,,0)))</f>
        <v/>
      </c>
    </row>
    <row r="75" customFormat="false" ht="12.75" hidden="false" customHeight="false" outlineLevel="0" collapsed="false">
      <c r="A75" s="210"/>
      <c r="B75" s="211"/>
      <c r="C75" s="212"/>
      <c r="D75" s="213" t="str">
        <f aca="false">IF(ISERROR(VLOOKUP($A75,,2,0)),IF(ISERROR(VLOOKUP($A75,,1,0)),"",VLOOKUP($A75,,1,0)),VLOOKUP($A75,,2,0))</f>
        <v/>
      </c>
      <c r="E75" s="214" t="n">
        <f aca="false">IF(D75="",,VLOOKUP(D75,D$22:D74,1,0))</f>
        <v>0</v>
      </c>
      <c r="F75" s="215" t="str">
        <f aca="false">IF(AND(OR(A75="",A75="!!!!!!"),B75="",C75=""),"",IF(OR(AND(B75="",C75=""),ISERROR(C75+B75)),"!!!",($B75*$B$7+$C75*$C$7)/100))</f>
        <v/>
      </c>
      <c r="G75" s="216" t="str">
        <f aca="false">IF(A75="","",IF(ISERROR(VLOOKUP($A75,,9,0)),IF(ISERROR(VLOOKUP($A75,,8,0)),"    -",VLOOKUP($A75,,8,0)),VLOOKUP($A75,,9,0)))</f>
        <v/>
      </c>
      <c r="H75" s="217" t="str">
        <f aca="false">IF(A75="","x",IF(ISERROR(VLOOKUP($A75,,10,0)),IF(ISERROR(VLOOKUP($A75,,9,0)),"x",VLOOKUP($A75,,9,0)),VLOOKUP($A75,,10,0)))</f>
        <v>x</v>
      </c>
      <c r="I75" s="6" t="str">
        <f aca="false">IF(A75="","",1)</f>
        <v/>
      </c>
      <c r="J75" s="218" t="str">
        <f aca="false">IF(ISNUMBER($H75),IF(ISERROR(VLOOKUP($A75,,6,0)),IF(ISERROR(VLOOKUP($A75,,5,0)),"nu",VLOOKUP($A75,,5,0)),VLOOKUP($A75,,6,0)),"nu")</f>
        <v>nu</v>
      </c>
      <c r="K75" s="218" t="str">
        <f aca="false">IF(ISNUMBER($H75),IF(ISERROR(VLOOKUP($A75,,7,0)),IF(ISERROR(VLOOKUP($A75,,6,0)),"nu",VLOOKUP($A75,,6,0)),VLOOKUP($A75,,7,0)),"nu")</f>
        <v>nu</v>
      </c>
      <c r="L75" s="202" t="str">
        <f aca="false">IF(A75="NEWCOD",IF(W75="","Renseigner le champ 'Nouveau taxon'",$W75),IF(ISTEXT($E75),"Taxon déjà saisi !",IF(OR(A75="",A75="!!!!!!"),"",IF(ISERROR(VLOOKUP($A75,,2,0)),IF(ISERROR(VLOOKUP($A75,,1,0)),"non répertorié ou synonyme. Vérifiez !",VLOOKUP($A75,,1,0)),VLOOKUP(A75,,2,0)))))</f>
        <v/>
      </c>
      <c r="M75" s="219"/>
      <c r="N75" s="219"/>
      <c r="O75" s="219"/>
      <c r="P75" s="220" t="s">
        <v>78</v>
      </c>
      <c r="Q75" s="221" t="str">
        <f aca="false">IF(OR($A75="NEWCOD",$A75="!!!!!!"),IF(X75="","NoCod",X75),IF($A75="","",IF(ISERROR(VLOOKUP($A75,,8,FALSE())),IF(ISERROR(VLOOKUP($A75,,7,FALSE())),"",VLOOKUP($A75,,7,FALSE())),VLOOKUP($A75,,8,FALSE()))))</f>
        <v/>
      </c>
      <c r="R75" s="206" t="str">
        <f aca="false">IF(ISTEXT(H75),"",(B75*$B$7/100)+(C75*$C$7/100))</f>
        <v/>
      </c>
      <c r="S75" s="207" t="str">
        <f aca="false">IF(OR(ISTEXT(H75),R75=0),"",IF(R75&lt;0.1,1,IF(R75&lt;1,2,IF(R75&lt;10,3,IF(R75&lt;50,4,IF(R75&gt;=50,5,""))))))</f>
        <v/>
      </c>
      <c r="T75" s="207" t="n">
        <f aca="false">IF(ISERROR(S75*J75),0,S75*J75)</f>
        <v>0</v>
      </c>
      <c r="U75" s="207" t="n">
        <f aca="false">IF(ISERROR(S75*J75*K75),0,S75*J75*K75)</f>
        <v>0</v>
      </c>
      <c r="V75" s="222" t="n">
        <f aca="false">IF(ISERROR(S75*K75),0,S75*K75)</f>
        <v>0</v>
      </c>
      <c r="W75" s="223"/>
      <c r="X75" s="224"/>
      <c r="Y75" s="207" t="str">
        <f aca="false">IF(AND(ISNUMBER(F75),OR(A75="",A75="!!!!!!")),"!!!!!!",IF(A75="new.cod","NEWCOD",IF(AND((Z75=""),ISTEXT(A75),A75&lt;&gt;"!!!!!!"),A75,IF(Z75="","",INDEX(,Z75)))))</f>
        <v/>
      </c>
      <c r="Z75" s="192" t="str">
        <f aca="false">IF(ISERROR(MATCH(A75,,0)),IF(ISERROR(MATCH(A75,,0)),"",(MATCH(A75,,0))),(MATCH(A75,,0)))</f>
        <v/>
      </c>
    </row>
    <row r="76" customFormat="false" ht="12.75" hidden="false" customHeight="false" outlineLevel="0" collapsed="false">
      <c r="A76" s="210"/>
      <c r="B76" s="211"/>
      <c r="C76" s="212"/>
      <c r="D76" s="213" t="str">
        <f aca="false">IF(ISERROR(VLOOKUP($A76,,2,0)),IF(ISERROR(VLOOKUP($A76,,1,0)),"",VLOOKUP($A76,,1,0)),VLOOKUP($A76,,2,0))</f>
        <v/>
      </c>
      <c r="E76" s="214" t="n">
        <f aca="false">IF(D76="",,VLOOKUP(D76,D$22:D75,1,0))</f>
        <v>0</v>
      </c>
      <c r="F76" s="215" t="str">
        <f aca="false">IF(AND(OR(A76="",A76="!!!!!!"),B76="",C76=""),"",IF(OR(AND(B76="",C76=""),ISERROR(C76+B76)),"!!!",($B76*$B$7+$C76*$C$7)/100))</f>
        <v/>
      </c>
      <c r="G76" s="216" t="str">
        <f aca="false">IF(A76="","",IF(ISERROR(VLOOKUP($A76,,9,0)),IF(ISERROR(VLOOKUP($A76,,8,0)),"    -",VLOOKUP($A76,,8,0)),VLOOKUP($A76,,9,0)))</f>
        <v/>
      </c>
      <c r="H76" s="217" t="str">
        <f aca="false">IF(A76="","x",IF(ISERROR(VLOOKUP($A76,,10,0)),IF(ISERROR(VLOOKUP($A76,,9,0)),"x",VLOOKUP($A76,,9,0)),VLOOKUP($A76,,10,0)))</f>
        <v>x</v>
      </c>
      <c r="I76" s="6" t="str">
        <f aca="false">IF(A76="","",1)</f>
        <v/>
      </c>
      <c r="J76" s="218" t="str">
        <f aca="false">IF(ISNUMBER($H76),IF(ISERROR(VLOOKUP($A76,,6,0)),IF(ISERROR(VLOOKUP($A76,,5,0)),"nu",VLOOKUP($A76,,5,0)),VLOOKUP($A76,,6,0)),"nu")</f>
        <v>nu</v>
      </c>
      <c r="K76" s="218" t="str">
        <f aca="false">IF(ISNUMBER($H76),IF(ISERROR(VLOOKUP($A76,,7,0)),IF(ISERROR(VLOOKUP($A76,,6,0)),"nu",VLOOKUP($A76,,6,0)),VLOOKUP($A76,,7,0)),"nu")</f>
        <v>nu</v>
      </c>
      <c r="L76" s="202" t="str">
        <f aca="false">IF(A76="NEWCOD",IF(W76="","Renseigner le champ 'Nouveau taxon'",$W76),IF(ISTEXT($E76),"Taxon déjà saisi !",IF(OR(A76="",A76="!!!!!!"),"",IF(ISERROR(VLOOKUP($A76,,2,0)),IF(ISERROR(VLOOKUP($A76,,1,0)),"non répertorié ou synonyme. Vérifiez !",VLOOKUP($A76,,1,0)),VLOOKUP(A76,,2,0)))))</f>
        <v/>
      </c>
      <c r="M76" s="219"/>
      <c r="N76" s="219"/>
      <c r="O76" s="219"/>
      <c r="P76" s="220" t="s">
        <v>78</v>
      </c>
      <c r="Q76" s="221" t="str">
        <f aca="false">IF(OR($A76="NEWCOD",$A76="!!!!!!"),IF(X76="","NoCod",X76),IF($A76="","",IF(ISERROR(VLOOKUP($A76,,8,FALSE())),IF(ISERROR(VLOOKUP($A76,,7,FALSE())),"",VLOOKUP($A76,,7,FALSE())),VLOOKUP($A76,,8,FALSE()))))</f>
        <v/>
      </c>
      <c r="R76" s="206" t="str">
        <f aca="false">IF(ISTEXT(H76),"",(B76*$B$7/100)+(C76*$C$7/100))</f>
        <v/>
      </c>
      <c r="S76" s="207" t="str">
        <f aca="false">IF(OR(ISTEXT(H76),R76=0),"",IF(R76&lt;0.1,1,IF(R76&lt;1,2,IF(R76&lt;10,3,IF(R76&lt;50,4,IF(R76&gt;=50,5,""))))))</f>
        <v/>
      </c>
      <c r="T76" s="207" t="n">
        <f aca="false">IF(ISERROR(S76*J76),0,S76*J76)</f>
        <v>0</v>
      </c>
      <c r="U76" s="207" t="n">
        <f aca="false">IF(ISERROR(S76*J76*K76),0,S76*J76*K76)</f>
        <v>0</v>
      </c>
      <c r="V76" s="222" t="n">
        <f aca="false">IF(ISERROR(S76*K76),0,S76*K76)</f>
        <v>0</v>
      </c>
      <c r="W76" s="223"/>
      <c r="X76" s="224"/>
      <c r="Y76" s="207" t="str">
        <f aca="false">IF(AND(ISNUMBER(F76),OR(A76="",A76="!!!!!!")),"!!!!!!",IF(A76="new.cod","NEWCOD",IF(AND((Z76=""),ISTEXT(A76),A76&lt;&gt;"!!!!!!"),A76,IF(Z76="","",INDEX(,Z76)))))</f>
        <v/>
      </c>
      <c r="Z76" s="192" t="str">
        <f aca="false">IF(ISERROR(MATCH(A76,,0)),IF(ISERROR(MATCH(A76,,0)),"",(MATCH(A76,,0))),(MATCH(A76,,0)))</f>
        <v/>
      </c>
    </row>
    <row r="77" customFormat="false" ht="12.75" hidden="false" customHeight="false" outlineLevel="0" collapsed="false">
      <c r="A77" s="210"/>
      <c r="B77" s="211"/>
      <c r="C77" s="212"/>
      <c r="D77" s="213" t="str">
        <f aca="false">IF(ISERROR(VLOOKUP($A77,,2,0)),IF(ISERROR(VLOOKUP($A77,,1,0)),"",VLOOKUP($A77,,1,0)),VLOOKUP($A77,,2,0))</f>
        <v/>
      </c>
      <c r="E77" s="214" t="n">
        <f aca="false">IF(D77="",,VLOOKUP(D77,D$22:D76,1,0))</f>
        <v>0</v>
      </c>
      <c r="F77" s="215" t="str">
        <f aca="false">IF(AND(OR(A77="",A77="!!!!!!"),B77="",C77=""),"",IF(OR(AND(B77="",C77=""),ISERROR(C77+B77)),"!!!",($B77*$B$7+$C77*$C$7)/100))</f>
        <v/>
      </c>
      <c r="G77" s="216" t="str">
        <f aca="false">IF(A77="","",IF(ISERROR(VLOOKUP($A77,,9,0)),IF(ISERROR(VLOOKUP($A77,,8,0)),"    -",VLOOKUP($A77,,8,0)),VLOOKUP($A77,,9,0)))</f>
        <v/>
      </c>
      <c r="H77" s="217" t="str">
        <f aca="false">IF(A77="","x",IF(ISERROR(VLOOKUP($A77,,10,0)),IF(ISERROR(VLOOKUP($A77,,9,0)),"x",VLOOKUP($A77,,9,0)),VLOOKUP($A77,,10,0)))</f>
        <v>x</v>
      </c>
      <c r="I77" s="6" t="str">
        <f aca="false">IF(A77="","",1)</f>
        <v/>
      </c>
      <c r="J77" s="218" t="str">
        <f aca="false">IF(ISNUMBER($H77),IF(ISERROR(VLOOKUP($A77,,6,0)),IF(ISERROR(VLOOKUP($A77,,5,0)),"nu",VLOOKUP($A77,,5,0)),VLOOKUP($A77,,6,0)),"nu")</f>
        <v>nu</v>
      </c>
      <c r="K77" s="218" t="str">
        <f aca="false">IF(ISNUMBER($H77),IF(ISERROR(VLOOKUP($A77,,7,0)),IF(ISERROR(VLOOKUP($A77,,6,0)),"nu",VLOOKUP($A77,,6,0)),VLOOKUP($A77,,7,0)),"nu")</f>
        <v>nu</v>
      </c>
      <c r="L77" s="202" t="str">
        <f aca="false">IF(A77="NEWCOD",IF(W77="","Renseigner le champ 'Nouveau taxon'",$W77),IF(ISTEXT($E77),"Taxon déjà saisi !",IF(OR(A77="",A77="!!!!!!"),"",IF(ISERROR(VLOOKUP($A77,,2,0)),IF(ISERROR(VLOOKUP($A77,,1,0)),"non répertorié ou synonyme. Vérifiez !",VLOOKUP($A77,,1,0)),VLOOKUP(A77,,2,0)))))</f>
        <v/>
      </c>
      <c r="M77" s="219"/>
      <c r="N77" s="219"/>
      <c r="O77" s="219"/>
      <c r="P77" s="220" t="s">
        <v>78</v>
      </c>
      <c r="Q77" s="221" t="str">
        <f aca="false">IF(OR($A77="NEWCOD",$A77="!!!!!!"),IF(X77="","NoCod",X77),IF($A77="","",IF(ISERROR(VLOOKUP($A77,,8,FALSE())),IF(ISERROR(VLOOKUP($A77,,7,FALSE())),"",VLOOKUP($A77,,7,FALSE())),VLOOKUP($A77,,8,FALSE()))))</f>
        <v/>
      </c>
      <c r="R77" s="206" t="str">
        <f aca="false">IF(ISTEXT(H77),"",(B77*$B$7/100)+(C77*$C$7/100))</f>
        <v/>
      </c>
      <c r="S77" s="207" t="str">
        <f aca="false">IF(OR(ISTEXT(H77),R77=0),"",IF(R77&lt;0.1,1,IF(R77&lt;1,2,IF(R77&lt;10,3,IF(R77&lt;50,4,IF(R77&gt;=50,5,""))))))</f>
        <v/>
      </c>
      <c r="T77" s="207" t="n">
        <f aca="false">IF(ISERROR(S77*J77),0,S77*J77)</f>
        <v>0</v>
      </c>
      <c r="U77" s="207" t="n">
        <f aca="false">IF(ISERROR(S77*J77*K77),0,S77*J77*K77)</f>
        <v>0</v>
      </c>
      <c r="V77" s="222" t="n">
        <f aca="false">IF(ISERROR(S77*K77),0,S77*K77)</f>
        <v>0</v>
      </c>
      <c r="W77" s="223"/>
      <c r="X77" s="224"/>
      <c r="Y77" s="207" t="str">
        <f aca="false">IF(AND(ISNUMBER(F77),OR(A77="",A77="!!!!!!")),"!!!!!!",IF(A77="new.cod","NEWCOD",IF(AND((Z77=""),ISTEXT(A77),A77&lt;&gt;"!!!!!!"),A77,IF(Z77="","",INDEX(,Z77)))))</f>
        <v/>
      </c>
      <c r="Z77" s="192" t="str">
        <f aca="false">IF(ISERROR(MATCH(A77,,0)),IF(ISERROR(MATCH(A77,,0)),"",(MATCH(A77,,0))),(MATCH(A77,,0)))</f>
        <v/>
      </c>
    </row>
    <row r="78" customFormat="false" ht="12.75" hidden="false" customHeight="false" outlineLevel="0" collapsed="false">
      <c r="A78" s="210"/>
      <c r="B78" s="211"/>
      <c r="C78" s="212"/>
      <c r="D78" s="213" t="str">
        <f aca="false">IF(ISERROR(VLOOKUP($A78,,2,0)),IF(ISERROR(VLOOKUP($A78,,1,0)),"",VLOOKUP($A78,,1,0)),VLOOKUP($A78,,2,0))</f>
        <v/>
      </c>
      <c r="E78" s="214" t="n">
        <f aca="false">IF(D78="",,VLOOKUP(D78,D$22:D77,1,0))</f>
        <v>0</v>
      </c>
      <c r="F78" s="215" t="str">
        <f aca="false">IF(AND(OR(A78="",A78="!!!!!!"),B78="",C78=""),"",IF(OR(AND(B78="",C78=""),ISERROR(C78+B78)),"!!!",($B78*$B$7+$C78*$C$7)/100))</f>
        <v/>
      </c>
      <c r="G78" s="216" t="str">
        <f aca="false">IF(A78="","",IF(ISERROR(VLOOKUP($A78,,9,0)),IF(ISERROR(VLOOKUP($A78,,8,0)),"    -",VLOOKUP($A78,,8,0)),VLOOKUP($A78,,9,0)))</f>
        <v/>
      </c>
      <c r="H78" s="217" t="str">
        <f aca="false">IF(A78="","x",IF(ISERROR(VLOOKUP($A78,,10,0)),IF(ISERROR(VLOOKUP($A78,,9,0)),"x",VLOOKUP($A78,,9,0)),VLOOKUP($A78,,10,0)))</f>
        <v>x</v>
      </c>
      <c r="I78" s="6" t="str">
        <f aca="false">IF(A78="","",1)</f>
        <v/>
      </c>
      <c r="J78" s="218" t="str">
        <f aca="false">IF(ISNUMBER($H78),IF(ISERROR(VLOOKUP($A78,,6,0)),IF(ISERROR(VLOOKUP($A78,,5,0)),"nu",VLOOKUP($A78,,5,0)),VLOOKUP($A78,,6,0)),"nu")</f>
        <v>nu</v>
      </c>
      <c r="K78" s="218" t="str">
        <f aca="false">IF(ISNUMBER($H78),IF(ISERROR(VLOOKUP($A78,,7,0)),IF(ISERROR(VLOOKUP($A78,,6,0)),"nu",VLOOKUP($A78,,6,0)),VLOOKUP($A78,,7,0)),"nu")</f>
        <v>nu</v>
      </c>
      <c r="L78" s="202" t="str">
        <f aca="false">IF(A78="NEWCOD",IF(W78="","Renseigner le champ 'Nouveau taxon'",$W78),IF(ISTEXT($E78),"Taxon déjà saisi !",IF(OR(A78="",A78="!!!!!!"),"",IF(ISERROR(VLOOKUP($A78,,2,0)),IF(ISERROR(VLOOKUP($A78,,1,0)),"non répertorié ou synonyme. Vérifiez !",VLOOKUP($A78,,1,0)),VLOOKUP(A78,,2,0)))))</f>
        <v/>
      </c>
      <c r="M78" s="219"/>
      <c r="N78" s="219"/>
      <c r="O78" s="219"/>
      <c r="P78" s="220" t="s">
        <v>78</v>
      </c>
      <c r="Q78" s="221" t="str">
        <f aca="false">IF(OR($A78="NEWCOD",$A78="!!!!!!"),IF(X78="","NoCod",X78),IF($A78="","",IF(ISERROR(VLOOKUP($A78,,8,FALSE())),IF(ISERROR(VLOOKUP($A78,,7,FALSE())),"",VLOOKUP($A78,,7,FALSE())),VLOOKUP($A78,,8,FALSE()))))</f>
        <v/>
      </c>
      <c r="R78" s="206" t="str">
        <f aca="false">IF(ISTEXT(H78),"",(B78*$B$7/100)+(C78*$C$7/100))</f>
        <v/>
      </c>
      <c r="S78" s="207" t="str">
        <f aca="false">IF(OR(ISTEXT(H78),R78=0),"",IF(R78&lt;0.1,1,IF(R78&lt;1,2,IF(R78&lt;10,3,IF(R78&lt;50,4,IF(R78&gt;=50,5,""))))))</f>
        <v/>
      </c>
      <c r="T78" s="207" t="n">
        <f aca="false">IF(ISERROR(S78*J78),0,S78*J78)</f>
        <v>0</v>
      </c>
      <c r="U78" s="207" t="n">
        <f aca="false">IF(ISERROR(S78*J78*K78),0,S78*J78*K78)</f>
        <v>0</v>
      </c>
      <c r="V78" s="222" t="n">
        <f aca="false">IF(ISERROR(S78*K78),0,S78*K78)</f>
        <v>0</v>
      </c>
      <c r="W78" s="223"/>
      <c r="X78" s="224"/>
      <c r="Y78" s="207" t="str">
        <f aca="false">IF(AND(ISNUMBER(F78),OR(A78="",A78="!!!!!!")),"!!!!!!",IF(A78="new.cod","NEWCOD",IF(AND((Z78=""),ISTEXT(A78),A78&lt;&gt;"!!!!!!"),A78,IF(Z78="","",INDEX(,Z78)))))</f>
        <v/>
      </c>
      <c r="Z78" s="192" t="str">
        <f aca="false">IF(ISERROR(MATCH(A78,,0)),IF(ISERROR(MATCH(A78,,0)),"",(MATCH(A78,,0))),(MATCH(A78,,0)))</f>
        <v/>
      </c>
    </row>
    <row r="79" customFormat="false" ht="12.75" hidden="false" customHeight="false" outlineLevel="0" collapsed="false">
      <c r="A79" s="210"/>
      <c r="B79" s="211"/>
      <c r="C79" s="212"/>
      <c r="D79" s="213" t="str">
        <f aca="false">IF(ISERROR(VLOOKUP($A79,,2,0)),IF(ISERROR(VLOOKUP($A79,,1,0)),"",VLOOKUP($A79,,1,0)),VLOOKUP($A79,,2,0))</f>
        <v/>
      </c>
      <c r="E79" s="214" t="n">
        <f aca="false">IF(D79="",,VLOOKUP(D79,D$22:D78,1,0))</f>
        <v>0</v>
      </c>
      <c r="F79" s="215" t="str">
        <f aca="false">IF(AND(OR(A79="",A79="!!!!!!"),B79="",C79=""),"",IF(OR(AND(B79="",C79=""),ISERROR(C79+B79)),"!!!",($B79*$B$7+$C79*$C$7)/100))</f>
        <v/>
      </c>
      <c r="G79" s="216" t="str">
        <f aca="false">IF(A79="","",IF(ISERROR(VLOOKUP($A79,,9,0)),IF(ISERROR(VLOOKUP($A79,,8,0)),"    -",VLOOKUP($A79,,8,0)),VLOOKUP($A79,,9,0)))</f>
        <v/>
      </c>
      <c r="H79" s="217" t="str">
        <f aca="false">IF(A79="","x",IF(ISERROR(VLOOKUP($A79,,10,0)),IF(ISERROR(VLOOKUP($A79,,9,0)),"x",VLOOKUP($A79,,9,0)),VLOOKUP($A79,,10,0)))</f>
        <v>x</v>
      </c>
      <c r="I79" s="6" t="str">
        <f aca="false">IF(A79="","",1)</f>
        <v/>
      </c>
      <c r="J79" s="218" t="str">
        <f aca="false">IF(ISNUMBER($H79),IF(ISERROR(VLOOKUP($A79,,6,0)),IF(ISERROR(VLOOKUP($A79,,5,0)),"nu",VLOOKUP($A79,,5,0)),VLOOKUP($A79,,6,0)),"nu")</f>
        <v>nu</v>
      </c>
      <c r="K79" s="218" t="str">
        <f aca="false">IF(ISNUMBER($H79),IF(ISERROR(VLOOKUP($A79,,7,0)),IF(ISERROR(VLOOKUP($A79,,6,0)),"nu",VLOOKUP($A79,,6,0)),VLOOKUP($A79,,7,0)),"nu")</f>
        <v>nu</v>
      </c>
      <c r="L79" s="202" t="str">
        <f aca="false">IF(A79="NEWCOD",IF(W79="","Renseigner le champ 'Nouveau taxon'",$W79),IF(ISTEXT($E79),"Taxon déjà saisi !",IF(OR(A79="",A79="!!!!!!"),"",IF(ISERROR(VLOOKUP($A79,,2,0)),IF(ISERROR(VLOOKUP($A79,,1,0)),"non répertorié ou synonyme. Vérifiez !",VLOOKUP($A79,,1,0)),VLOOKUP(A79,,2,0)))))</f>
        <v/>
      </c>
      <c r="M79" s="219"/>
      <c r="N79" s="219"/>
      <c r="O79" s="219"/>
      <c r="P79" s="220" t="s">
        <v>78</v>
      </c>
      <c r="Q79" s="221" t="str">
        <f aca="false">IF(OR($A79="NEWCOD",$A79="!!!!!!"),IF(X79="","NoCod",X79),IF($A79="","",IF(ISERROR(VLOOKUP($A79,,8,FALSE())),IF(ISERROR(VLOOKUP($A79,,7,FALSE())),"",VLOOKUP($A79,,7,FALSE())),VLOOKUP($A79,,8,FALSE()))))</f>
        <v/>
      </c>
      <c r="R79" s="206" t="str">
        <f aca="false">IF(ISTEXT(H79),"",(B79*$B$7/100)+(C79*$C$7/100))</f>
        <v/>
      </c>
      <c r="S79" s="207" t="str">
        <f aca="false">IF(OR(ISTEXT(H79),R79=0),"",IF(R79&lt;0.1,1,IF(R79&lt;1,2,IF(R79&lt;10,3,IF(R79&lt;50,4,IF(R79&gt;=50,5,""))))))</f>
        <v/>
      </c>
      <c r="T79" s="207" t="n">
        <f aca="false">IF(ISERROR(S79*J79),0,S79*J79)</f>
        <v>0</v>
      </c>
      <c r="U79" s="207" t="n">
        <f aca="false">IF(ISERROR(S79*J79*K79),0,S79*J79*K79)</f>
        <v>0</v>
      </c>
      <c r="V79" s="222" t="n">
        <f aca="false">IF(ISERROR(S79*K79),0,S79*K79)</f>
        <v>0</v>
      </c>
      <c r="W79" s="223"/>
      <c r="X79" s="224"/>
      <c r="Y79" s="207" t="str">
        <f aca="false">IF(AND(ISNUMBER(F79),OR(A79="",A79="!!!!!!")),"!!!!!!",IF(A79="new.cod","NEWCOD",IF(AND((Z79=""),ISTEXT(A79),A79&lt;&gt;"!!!!!!"),A79,IF(Z79="","",INDEX(,Z79)))))</f>
        <v/>
      </c>
      <c r="Z79" s="192" t="str">
        <f aca="false">IF(ISERROR(MATCH(A79,,0)),IF(ISERROR(MATCH(A79,,0)),"",(MATCH(A79,,0))),(MATCH(A79,,0)))</f>
        <v/>
      </c>
    </row>
    <row r="80" customFormat="false" ht="12.75" hidden="false" customHeight="false" outlineLevel="0" collapsed="false">
      <c r="A80" s="210"/>
      <c r="B80" s="211"/>
      <c r="C80" s="212"/>
      <c r="D80" s="213" t="str">
        <f aca="false">IF(ISERROR(VLOOKUP($A80,,2,0)),IF(ISERROR(VLOOKUP($A80,,1,0)),"",VLOOKUP($A80,,1,0)),VLOOKUP($A80,,2,0))</f>
        <v/>
      </c>
      <c r="E80" s="214" t="n">
        <f aca="false">IF(D80="",,VLOOKUP(D80,D$22:D79,1,0))</f>
        <v>0</v>
      </c>
      <c r="F80" s="215" t="str">
        <f aca="false">IF(AND(OR(A80="",A80="!!!!!!"),B80="",C80=""),"",IF(OR(AND(B80="",C80=""),ISERROR(C80+B80)),"!!!",($B80*$B$7+$C80*$C$7)/100))</f>
        <v/>
      </c>
      <c r="G80" s="216" t="str">
        <f aca="false">IF(A80="","",IF(ISERROR(VLOOKUP($A80,,9,0)),IF(ISERROR(VLOOKUP($A80,,8,0)),"    -",VLOOKUP($A80,,8,0)),VLOOKUP($A80,,9,0)))</f>
        <v/>
      </c>
      <c r="H80" s="217" t="str">
        <f aca="false">IF(A80="","x",IF(ISERROR(VLOOKUP($A80,,10,0)),IF(ISERROR(VLOOKUP($A80,,9,0)),"x",VLOOKUP($A80,,9,0)),VLOOKUP($A80,,10,0)))</f>
        <v>x</v>
      </c>
      <c r="I80" s="6" t="str">
        <f aca="false">IF(A80="","",1)</f>
        <v/>
      </c>
      <c r="J80" s="218" t="str">
        <f aca="false">IF(ISNUMBER($H80),IF(ISERROR(VLOOKUP($A80,,6,0)),IF(ISERROR(VLOOKUP($A80,,5,0)),"nu",VLOOKUP($A80,,5,0)),VLOOKUP($A80,,6,0)),"nu")</f>
        <v>nu</v>
      </c>
      <c r="K80" s="218" t="str">
        <f aca="false">IF(ISNUMBER($H80),IF(ISERROR(VLOOKUP($A80,,7,0)),IF(ISERROR(VLOOKUP($A80,,6,0)),"nu",VLOOKUP($A80,,6,0)),VLOOKUP($A80,,7,0)),"nu")</f>
        <v>nu</v>
      </c>
      <c r="L80" s="202" t="str">
        <f aca="false">IF(A80="NEWCOD",IF(W80="","Renseigner le champ 'Nouveau taxon'",$W80),IF(ISTEXT($E80),"Taxon déjà saisi !",IF(OR(A80="",A80="!!!!!!"),"",IF(ISERROR(VLOOKUP($A80,,2,0)),IF(ISERROR(VLOOKUP($A80,,1,0)),"non répertorié ou synonyme. Vérifiez !",VLOOKUP($A80,,1,0)),VLOOKUP(A80,,2,0)))))</f>
        <v/>
      </c>
      <c r="M80" s="219"/>
      <c r="N80" s="219"/>
      <c r="O80" s="219"/>
      <c r="P80" s="220" t="s">
        <v>78</v>
      </c>
      <c r="Q80" s="221" t="str">
        <f aca="false">IF(OR($A80="NEWCOD",$A80="!!!!!!"),IF(X80="","NoCod",X80),IF($A80="","",IF(ISERROR(VLOOKUP($A80,,8,FALSE())),IF(ISERROR(VLOOKUP($A80,,7,FALSE())),"",VLOOKUP($A80,,7,FALSE())),VLOOKUP($A80,,8,FALSE()))))</f>
        <v/>
      </c>
      <c r="R80" s="206" t="str">
        <f aca="false">IF(ISTEXT(H80),"",(B80*$B$7/100)+(C80*$C$7/100))</f>
        <v/>
      </c>
      <c r="S80" s="207" t="str">
        <f aca="false">IF(OR(ISTEXT(H80),R80=0),"",IF(R80&lt;0.1,1,IF(R80&lt;1,2,IF(R80&lt;10,3,IF(R80&lt;50,4,IF(R80&gt;=50,5,""))))))</f>
        <v/>
      </c>
      <c r="T80" s="207" t="n">
        <f aca="false">IF(ISERROR(S80*J80),0,S80*J80)</f>
        <v>0</v>
      </c>
      <c r="U80" s="207" t="n">
        <f aca="false">IF(ISERROR(S80*J80*K80),0,S80*J80*K80)</f>
        <v>0</v>
      </c>
      <c r="V80" s="222" t="n">
        <f aca="false">IF(ISERROR(S80*K80),0,S80*K80)</f>
        <v>0</v>
      </c>
      <c r="W80" s="223"/>
      <c r="X80" s="224"/>
      <c r="Y80" s="207" t="str">
        <f aca="false">IF(AND(ISNUMBER(F80),OR(A80="",A80="!!!!!!")),"!!!!!!",IF(A80="new.cod","NEWCOD",IF(AND((Z80=""),ISTEXT(A80),A80&lt;&gt;"!!!!!!"),A80,IF(Z80="","",INDEX(,Z80)))))</f>
        <v/>
      </c>
      <c r="Z80" s="192" t="str">
        <f aca="false">IF(ISERROR(MATCH(A80,,0)),IF(ISERROR(MATCH(A80,,0)),"",(MATCH(A80,,0))),(MATCH(A80,,0)))</f>
        <v/>
      </c>
    </row>
    <row r="81" customFormat="false" ht="12.75" hidden="false" customHeight="false" outlineLevel="0" collapsed="false">
      <c r="A81" s="210"/>
      <c r="B81" s="211"/>
      <c r="C81" s="212"/>
      <c r="D81" s="213" t="str">
        <f aca="false">IF(ISERROR(VLOOKUP($A81,,2,0)),IF(ISERROR(VLOOKUP($A81,,1,0)),"",VLOOKUP($A81,,1,0)),VLOOKUP($A81,,2,0))</f>
        <v/>
      </c>
      <c r="E81" s="214" t="n">
        <f aca="false">IF(D81="",,VLOOKUP(D81,D$22:D80,1,0))</f>
        <v>0</v>
      </c>
      <c r="F81" s="215" t="str">
        <f aca="false">IF(AND(OR(A81="",A81="!!!!!!"),B81="",C81=""),"",IF(OR(AND(B81="",C81=""),ISERROR(C81+B81)),"!!!",($B81*$B$7+$C81*$C$7)/100))</f>
        <v/>
      </c>
      <c r="G81" s="216" t="str">
        <f aca="false">IF(A81="","",IF(ISERROR(VLOOKUP($A81,,9,0)),IF(ISERROR(VLOOKUP($A81,,8,0)),"    -",VLOOKUP($A81,,8,0)),VLOOKUP($A81,,9,0)))</f>
        <v/>
      </c>
      <c r="H81" s="217" t="str">
        <f aca="false">IF(A81="","x",IF(ISERROR(VLOOKUP($A81,,10,0)),IF(ISERROR(VLOOKUP($A81,,9,0)),"x",VLOOKUP($A81,,9,0)),VLOOKUP($A81,,10,0)))</f>
        <v>x</v>
      </c>
      <c r="I81" s="6" t="str">
        <f aca="false">IF(A81="","",1)</f>
        <v/>
      </c>
      <c r="J81" s="218" t="str">
        <f aca="false">IF(ISNUMBER($H81),IF(ISERROR(VLOOKUP($A81,,6,0)),IF(ISERROR(VLOOKUP($A81,,5,0)),"nu",VLOOKUP($A81,,5,0)),VLOOKUP($A81,,6,0)),"nu")</f>
        <v>nu</v>
      </c>
      <c r="K81" s="218" t="str">
        <f aca="false">IF(ISNUMBER($H81),IF(ISERROR(VLOOKUP($A81,,7,0)),IF(ISERROR(VLOOKUP($A81,,6,0)),"nu",VLOOKUP($A81,,6,0)),VLOOKUP($A81,,7,0)),"nu")</f>
        <v>nu</v>
      </c>
      <c r="L81" s="202" t="str">
        <f aca="false">IF(A81="NEWCOD",IF(W81="","Renseigner le champ 'Nouveau taxon'",$W81),IF(ISTEXT($E81),"Taxon déjà saisi !",IF(OR(A81="",A81="!!!!!!"),"",IF(ISERROR(VLOOKUP($A81,,2,0)),IF(ISERROR(VLOOKUP($A81,,1,0)),"non répertorié ou synonyme. Vérifiez !",VLOOKUP($A81,,1,0)),VLOOKUP(A81,,2,0)))))</f>
        <v/>
      </c>
      <c r="M81" s="219"/>
      <c r="N81" s="219"/>
      <c r="O81" s="219"/>
      <c r="P81" s="220" t="s">
        <v>78</v>
      </c>
      <c r="Q81" s="221" t="str">
        <f aca="false">IF(OR($A81="NEWCOD",$A81="!!!!!!"),IF(X81="","NoCod",X81),IF($A81="","",IF(ISERROR(VLOOKUP($A81,,8,FALSE())),IF(ISERROR(VLOOKUP($A81,,7,FALSE())),"",VLOOKUP($A81,,7,FALSE())),VLOOKUP($A81,,8,FALSE()))))</f>
        <v/>
      </c>
      <c r="R81" s="206" t="str">
        <f aca="false">IF(ISTEXT(H81),"",(B81*$B$7/100)+(C81*$C$7/100))</f>
        <v/>
      </c>
      <c r="S81" s="207" t="str">
        <f aca="false">IF(OR(ISTEXT(H81),R81=0),"",IF(R81&lt;0.1,1,IF(R81&lt;1,2,IF(R81&lt;10,3,IF(R81&lt;50,4,IF(R81&gt;=50,5,""))))))</f>
        <v/>
      </c>
      <c r="T81" s="207" t="n">
        <f aca="false">IF(ISERROR(S81*J81),0,S81*J81)</f>
        <v>0</v>
      </c>
      <c r="U81" s="207" t="n">
        <f aca="false">IF(ISERROR(S81*J81*K81),0,S81*J81*K81)</f>
        <v>0</v>
      </c>
      <c r="V81" s="222" t="n">
        <f aca="false">IF(ISERROR(S81*K81),0,S81*K81)</f>
        <v>0</v>
      </c>
      <c r="W81" s="223"/>
      <c r="X81" s="224"/>
      <c r="Y81" s="207" t="str">
        <f aca="false">IF(AND(ISNUMBER(F81),OR(A81="",A81="!!!!!!")),"!!!!!!",IF(A81="new.cod","NEWCOD",IF(AND((Z81=""),ISTEXT(A81),A81&lt;&gt;"!!!!!!"),A81,IF(Z81="","",INDEX(,Z81)))))</f>
        <v/>
      </c>
      <c r="Z81" s="192" t="str">
        <f aca="false">IF(ISERROR(MATCH(A81,,0)),IF(ISERROR(MATCH(A81,,0)),"",(MATCH(A81,,0))),(MATCH(A81,,0)))</f>
        <v/>
      </c>
    </row>
    <row r="82" customFormat="false" ht="12.75" hidden="false" customHeight="false" outlineLevel="0" collapsed="false">
      <c r="A82" s="226"/>
      <c r="B82" s="227"/>
      <c r="C82" s="228"/>
      <c r="D82" s="229" t="str">
        <f aca="false">IF(ISERROR(VLOOKUP($A82,,2,0)),IF(ISERROR(VLOOKUP($A82,,1,0)),"",VLOOKUP($A82,,1,0)),VLOOKUP($A82,,2,0))</f>
        <v/>
      </c>
      <c r="E82" s="230" t="n">
        <f aca="false">IF(D82="",,VLOOKUP(D82,D$22:D81,1,0))</f>
        <v>0</v>
      </c>
      <c r="F82" s="231" t="str">
        <f aca="false">IF(AND(OR(A82="",A82="!!!!!!"),B82="",C82=""),"",IF(OR(AND(B82="",C82=""),ISERROR(C82+B82)),"!!!",($B82*$B$7+$C82*$C$7)/100))</f>
        <v/>
      </c>
      <c r="G82" s="232" t="str">
        <f aca="false">IF(A82="","",IF(ISERROR(VLOOKUP($A82,,9,0)),IF(ISERROR(VLOOKUP($A82,,8,0)),"    -",VLOOKUP($A82,,8,0)),VLOOKUP($A82,,9,0)))</f>
        <v/>
      </c>
      <c r="H82" s="233" t="str">
        <f aca="false">IF(A82="","x",IF(ISERROR(VLOOKUP($A82,,10,0)),IF(ISERROR(VLOOKUP($A82,,9,0)),"x",VLOOKUP($A82,,9,0)),VLOOKUP($A82,,10,0)))</f>
        <v>x</v>
      </c>
      <c r="I82" s="6" t="str">
        <f aca="false">IF(A82="","",1)</f>
        <v/>
      </c>
      <c r="J82" s="234" t="str">
        <f aca="false">IF(ISNUMBER($H82),IF(ISERROR(VLOOKUP($A82,,6,0)),IF(ISERROR(VLOOKUP($A82,,5,0)),"nu",VLOOKUP($A82,,5,0)),VLOOKUP($A82,,6,0)),"nu")</f>
        <v>nu</v>
      </c>
      <c r="K82" s="234" t="str">
        <f aca="false">IF(ISNUMBER($H82),IF(ISERROR(VLOOKUP($A82,,7,0)),IF(ISERROR(VLOOKUP($A82,,6,0)),"nu",VLOOKUP($A82,,6,0)),VLOOKUP($A82,,7,0)),"nu")</f>
        <v>nu</v>
      </c>
      <c r="L82" s="235" t="str">
        <f aca="false">IF(A82="NEWCOD",IF(W82="","Renseigner le champ 'Nouveau taxon'",$W82),IF(ISTEXT($E82),"Taxon déjà saisi !",IF(OR(A82="",A82="!!!!!!"),"",IF(ISERROR(VLOOKUP($A82,,2,0)),IF(ISERROR(VLOOKUP($A82,,1,0)),"non répertorié ou synonyme. Vérifiez !",VLOOKUP($A82,,1,0)),VLOOKUP(A82,,2,0)))))</f>
        <v/>
      </c>
      <c r="M82" s="236"/>
      <c r="N82" s="236"/>
      <c r="O82" s="236"/>
      <c r="P82" s="237" t="s">
        <v>78</v>
      </c>
      <c r="Q82" s="238" t="str">
        <f aca="false">IF(OR($A82="NEWCOD",$A82="!!!!!!"),IF(X82="","NoCod",X82),IF($A82="","",IF(ISERROR(VLOOKUP($A82,,8,FALSE())),IF(ISERROR(VLOOKUP($A82,,7,FALSE())),"",VLOOKUP($A82,,7,FALSE())),VLOOKUP($A82,,8,FALSE()))))</f>
        <v/>
      </c>
      <c r="R82" s="239" t="str">
        <f aca="false">IF(ISTEXT(H82),"",(B82*$B$7/100)+(C82*$C$7/100))</f>
        <v/>
      </c>
      <c r="S82" s="175" t="str">
        <f aca="false">IF(OR(ISTEXT(H82),R82=0),"",IF(R82&lt;0.1,1,IF(R82&lt;1,2,IF(R82&lt;10,3,IF(R82&lt;50,4,IF(R82&gt;=50,5,""))))))</f>
        <v/>
      </c>
      <c r="T82" s="175" t="n">
        <f aca="false">IF(ISERROR(S82*J82),0,S82*J82)</f>
        <v>0</v>
      </c>
      <c r="U82" s="175" t="n">
        <f aca="false">IF(ISERROR(S82*J82*K82),0,S82*J82*K82)</f>
        <v>0</v>
      </c>
      <c r="V82" s="240" t="n">
        <f aca="false">IF(ISERROR(S82*K82),0,S82*K82)</f>
        <v>0</v>
      </c>
      <c r="W82" s="241"/>
      <c r="X82" s="242"/>
      <c r="Y82" s="207" t="str">
        <f aca="false">IF(AND(ISNUMBER(F82),OR(A82="",A82="!!!!!!")),"!!!!!!",IF(A82="new.cod","NEWCOD",IF(AND((Z82=""),ISTEXT(A82),A82&lt;&gt;"!!!!!!"),A82,IF(Z82="","",INDEX(,Z82)))))</f>
        <v/>
      </c>
      <c r="Z82" s="192" t="str">
        <f aca="false">IF(ISERROR(MATCH(A82,,0)),IF(ISERROR(MATCH(A82,,0)),"",(MATCH(A82,,0))),(MATCH(A82,,0)))</f>
        <v/>
      </c>
    </row>
    <row r="83" customFormat="false" ht="13.8" hidden="true" customHeight="false" outlineLevel="0" collapsed="false">
      <c r="A83" s="243"/>
      <c r="B83" s="146"/>
      <c r="C83" s="146"/>
      <c r="D83" s="146"/>
      <c r="E83" s="146"/>
      <c r="F83" s="146" t="n">
        <f aca="false">SUM(F23:F82)</f>
        <v>1.59890001530759</v>
      </c>
      <c r="G83" s="146"/>
      <c r="H83" s="146"/>
      <c r="I83" s="146"/>
      <c r="J83" s="146"/>
      <c r="K83" s="146"/>
      <c r="L83" s="146"/>
      <c r="M83" s="207"/>
      <c r="N83" s="207"/>
      <c r="O83" s="207"/>
      <c r="P83" s="207"/>
      <c r="Q83" s="207"/>
      <c r="R83" s="207"/>
      <c r="S83" s="207"/>
      <c r="T83" s="207"/>
      <c r="U83" s="207"/>
      <c r="V83" s="207" t="n">
        <f aca="false">SUM(V23:V82)</f>
        <v>0</v>
      </c>
      <c r="W83" s="207"/>
      <c r="X83" s="244"/>
      <c r="Y83" s="244"/>
      <c r="Z83" s="245"/>
    </row>
    <row r="84" customFormat="false" ht="12.75" hidden="true" customHeight="false" outlineLevel="0" collapsed="false">
      <c r="A84" s="239" t="str">
        <f aca="false">A3</f>
        <v>le Bonson</v>
      </c>
      <c r="B84" s="175" t="str">
        <f aca="false">C3</f>
        <v>R BONSON A SAINT-JUST-SAINT-RAMBERT</v>
      </c>
      <c r="C84" s="246" t="str">
        <f aca="false">A4</f>
        <v>(Date)</v>
      </c>
      <c r="D84" s="247" t="n">
        <f aca="false">IF(OR(ISERROR(SUM($U$23:$U$82)/SUM($V$23:$V$82)),F7&lt;&gt;100),-1,SUM($U$23:$U$82)/SUM($V$23:$V$82))</f>
        <v>-1</v>
      </c>
      <c r="E84" s="248" t="n">
        <f aca="false">O13</f>
        <v>11</v>
      </c>
      <c r="F84" s="175" t="n">
        <f aca="false">O14</f>
        <v>0</v>
      </c>
      <c r="G84" s="175" t="n">
        <f aca="false">O15</f>
        <v>0</v>
      </c>
      <c r="H84" s="175" t="n">
        <f aca="false">O16</f>
        <v>0</v>
      </c>
      <c r="I84" s="175" t="n">
        <f aca="false">O17</f>
        <v>0</v>
      </c>
      <c r="J84" s="249" t="str">
        <f aca="false">O8</f>
        <v> </v>
      </c>
      <c r="K84" s="250" t="str">
        <f aca="false">O9</f>
        <v> </v>
      </c>
      <c r="L84" s="251" t="n">
        <f aca="false">O10</f>
        <v>0</v>
      </c>
      <c r="M84" s="251" t="n">
        <f aca="false">O11</f>
        <v>0</v>
      </c>
      <c r="N84" s="250" t="str">
        <f aca="false">P8</f>
        <v>  </v>
      </c>
      <c r="O84" s="250" t="str">
        <f aca="false">P9</f>
        <v>  </v>
      </c>
      <c r="P84" s="251" t="n">
        <f aca="false">P10</f>
        <v>0</v>
      </c>
      <c r="Q84" s="251" t="n">
        <f aca="false">P11</f>
        <v>0</v>
      </c>
      <c r="R84" s="251" t="n">
        <f aca="false">F21</f>
        <v>1.59890001530759</v>
      </c>
      <c r="S84" s="251" t="n">
        <f aca="false">L11</f>
        <v>0</v>
      </c>
      <c r="T84" s="251" t="n">
        <f aca="false">L12</f>
        <v>0</v>
      </c>
      <c r="U84" s="251" t="n">
        <f aca="false">L13</f>
        <v>0</v>
      </c>
      <c r="V84" s="252" t="n">
        <f aca="false">L15</f>
        <v>0</v>
      </c>
      <c r="W84" s="253" t="n">
        <f aca="false">L15</f>
        <v>0</v>
      </c>
      <c r="Y84" s="254"/>
      <c r="Z84" s="245"/>
    </row>
    <row r="85" customFormat="false" ht="21.75" hidden="true" customHeight="true" outlineLevel="0" collapsed="false">
      <c r="C85" s="255"/>
      <c r="D85" s="255"/>
      <c r="E85" s="255"/>
      <c r="F85" s="6" t="n">
        <f aca="false">COUNTIF(F23:F82,"!!!")+COUNTIF(A23:A82,"!!!!!!")</f>
        <v>0</v>
      </c>
      <c r="Q85" s="6"/>
      <c r="R85" s="6"/>
      <c r="S85" s="6"/>
      <c r="T85" s="6"/>
      <c r="U85" s="6"/>
      <c r="V85" s="6"/>
    </row>
    <row r="86" customFormat="false" ht="12.75" hidden="true" customHeight="false" outlineLevel="0" collapsed="false">
      <c r="C86" s="255"/>
      <c r="D86" s="255"/>
      <c r="E86" s="255"/>
      <c r="R86" s="256" t="s">
        <v>88</v>
      </c>
      <c r="S86" s="6"/>
      <c r="T86" s="257"/>
      <c r="U86" s="6"/>
      <c r="V86" s="6"/>
    </row>
    <row r="87" customFormat="false" ht="12.75" hidden="true" customHeight="false" outlineLevel="0" collapsed="false">
      <c r="C87" s="255"/>
      <c r="D87" s="255"/>
      <c r="E87" s="255"/>
      <c r="R87" s="6" t="s">
        <v>89</v>
      </c>
      <c r="S87" s="6"/>
      <c r="T87" s="257" t="e">
        <f aca="false">VLOOKUP($T$91,($A$23:$U$82),20,FALSE())</f>
        <v>#VALUE!</v>
      </c>
      <c r="U87" s="6"/>
      <c r="V87" s="6"/>
    </row>
    <row r="88" customFormat="false" ht="12.75" hidden="true" customHeight="false" outlineLevel="0" collapsed="false">
      <c r="C88" s="255"/>
      <c r="D88" s="255"/>
      <c r="E88" s="255"/>
      <c r="R88" s="6" t="s">
        <v>90</v>
      </c>
      <c r="S88" s="6"/>
      <c r="T88" s="257" t="e">
        <f aca="false">VLOOKUP($T$91,($A$23:$U$82),21,FALSE())</f>
        <v>#VALUE!</v>
      </c>
      <c r="U88" s="6"/>
      <c r="V88" s="6" t="n">
        <f aca="false">COUNTIF(V23:V82,T89)</f>
        <v>60</v>
      </c>
    </row>
    <row r="89" customFormat="false" ht="12.75" hidden="true" customHeight="false" outlineLevel="0" collapsed="false">
      <c r="C89" s="255"/>
      <c r="D89" s="255"/>
      <c r="E89" s="255"/>
      <c r="R89" s="6" t="s">
        <v>91</v>
      </c>
      <c r="S89" s="6"/>
      <c r="T89" s="257" t="n">
        <f aca="false">MAX($V$23:$V$82)</f>
        <v>0</v>
      </c>
      <c r="U89" s="6"/>
    </row>
    <row r="90" customFormat="false" ht="12.75" hidden="true" customHeight="false" outlineLevel="0" collapsed="false">
      <c r="C90" s="255"/>
      <c r="D90" s="255"/>
      <c r="E90" s="255"/>
      <c r="R90" s="6" t="s">
        <v>92</v>
      </c>
      <c r="S90" s="6" t="s">
        <v>9</v>
      </c>
      <c r="T90" s="258" t="n">
        <f aca="false">IF(OR(ISERROR(SUM($U$23:$U$82)/SUM($V$23:$V$82)),F7&lt;&gt;100),-1,(SUM($U$23:$U$82)-T88)/(SUM($V$23:$V$82)-T89))</f>
        <v>-1</v>
      </c>
      <c r="U90" s="6" t="n">
        <f aca="false">IF(ISERROR(T90),0,1)</f>
        <v>1</v>
      </c>
    </row>
    <row r="91" customFormat="false" ht="12.75" hidden="true" customHeight="false" outlineLevel="0" collapsed="false">
      <c r="C91" s="255"/>
      <c r="D91" s="255"/>
      <c r="E91" s="255"/>
      <c r="R91" s="207" t="s">
        <v>93</v>
      </c>
      <c r="S91" s="207"/>
      <c r="T91" s="207" t="e">
        <f aca="false">INDEX(,$U$91)</f>
        <v>#VALUE!</v>
      </c>
      <c r="U91" s="6" t="e">
        <f aca="false">IF(ISERROR(MATCH($T$93,,0)),MATCH($T$93,,0),(MATCH($T$93,,0)))</f>
        <v>#VALUE!</v>
      </c>
      <c r="V91" s="245"/>
    </row>
    <row r="92" customFormat="false" ht="12.75" hidden="true" customHeight="false" outlineLevel="0" collapsed="false">
      <c r="C92" s="255"/>
      <c r="D92" s="255"/>
      <c r="E92" s="255"/>
      <c r="R92" s="6" t="s">
        <v>94</v>
      </c>
      <c r="S92" s="6"/>
      <c r="T92" s="6" t="n">
        <f aca="false">MATCH(T89,$V$23:$V$82,0)</f>
        <v>1</v>
      </c>
      <c r="U92" s="6"/>
    </row>
    <row r="93" customFormat="false" ht="12.75" hidden="true" customHeight="false" outlineLevel="0" collapsed="false">
      <c r="C93" s="255"/>
      <c r="D93" s="255"/>
      <c r="E93" s="255"/>
      <c r="R93" s="207" t="s">
        <v>95</v>
      </c>
      <c r="S93" s="6"/>
      <c r="T93" s="207" t="str">
        <f aca="false">INDEX($A$23:$A$82,$T$92)</f>
        <v>CLASPX</v>
      </c>
      <c r="U93" s="6"/>
    </row>
    <row r="94" customFormat="false" ht="12.75" hidden="false" customHeight="false" outlineLevel="0" collapsed="false">
      <c r="C94" s="255"/>
      <c r="D94" s="255"/>
      <c r="E94" s="255"/>
    </row>
    <row r="95" customFormat="false" ht="12.75" hidden="false" customHeight="false" outlineLevel="0" collapsed="false">
      <c r="C95" s="255"/>
      <c r="D95" s="255"/>
      <c r="E95" s="255"/>
    </row>
    <row r="96" customFormat="false" ht="12.75" hidden="false" customHeight="false" outlineLevel="0" collapsed="false">
      <c r="C96" s="255"/>
      <c r="D96" s="255"/>
      <c r="E96" s="255"/>
    </row>
    <row r="97" customFormat="false" ht="12.75" hidden="false" customHeight="false" outlineLevel="0" collapsed="false">
      <c r="C97" s="255"/>
      <c r="D97" s="255"/>
      <c r="E97" s="255"/>
    </row>
    <row r="98" customFormat="false" ht="12.75" hidden="false" customHeight="false" outlineLevel="0" collapsed="false">
      <c r="C98" s="255"/>
      <c r="D98" s="255"/>
      <c r="E98" s="255"/>
    </row>
    <row r="99" customFormat="false" ht="12.75" hidden="false" customHeight="false" outlineLevel="0" collapsed="false">
      <c r="C99" s="255"/>
      <c r="D99" s="255"/>
      <c r="E99" s="255"/>
    </row>
    <row r="100" customFormat="false" ht="12.75" hidden="false" customHeight="false" outlineLevel="0" collapsed="false">
      <c r="C100" s="255"/>
      <c r="D100" s="255"/>
      <c r="E100" s="255"/>
    </row>
    <row r="101" customFormat="false" ht="12.75" hidden="false" customHeight="false" outlineLevel="0" collapsed="false">
      <c r="C101" s="255"/>
      <c r="D101" s="255"/>
      <c r="E101" s="255"/>
    </row>
    <row r="102" customFormat="false" ht="12.75" hidden="false" customHeight="false" outlineLevel="0" collapsed="false">
      <c r="C102" s="255"/>
      <c r="D102" s="255"/>
      <c r="E102" s="255"/>
    </row>
    <row r="103" customFormat="false" ht="12.75" hidden="false" customHeight="false" outlineLevel="0" collapsed="false">
      <c r="C103" s="255"/>
      <c r="D103" s="255"/>
      <c r="E103" s="255"/>
    </row>
    <row r="104" customFormat="false" ht="12.75" hidden="false" customHeight="false" outlineLevel="0" collapsed="false">
      <c r="C104" s="255"/>
      <c r="D104" s="255"/>
      <c r="E104" s="255"/>
    </row>
    <row r="105" customFormat="false" ht="12.75" hidden="false" customHeight="false" outlineLevel="0" collapsed="false">
      <c r="C105" s="255"/>
      <c r="D105" s="255"/>
      <c r="E105" s="255"/>
    </row>
    <row r="106" customFormat="false" ht="12.75" hidden="false" customHeight="false" outlineLevel="0" collapsed="false">
      <c r="C106" s="255"/>
      <c r="D106" s="255"/>
      <c r="E106" s="255"/>
    </row>
    <row r="107" customFormat="false" ht="12.75" hidden="false" customHeight="false" outlineLevel="0" collapsed="false">
      <c r="C107" s="255"/>
      <c r="D107" s="255"/>
      <c r="E107" s="255"/>
    </row>
    <row r="108" customFormat="false" ht="12.75" hidden="false" customHeight="false" outlineLevel="0" collapsed="false">
      <c r="C108" s="255"/>
      <c r="D108" s="255"/>
      <c r="E108" s="255"/>
    </row>
    <row r="109" customFormat="false" ht="12.75" hidden="false" customHeight="false" outlineLevel="0" collapsed="false">
      <c r="C109" s="255"/>
      <c r="D109" s="255"/>
      <c r="E109" s="255"/>
    </row>
    <row r="110" customFormat="false" ht="12.75" hidden="false" customHeight="false" outlineLevel="0" collapsed="false">
      <c r="C110" s="255"/>
      <c r="D110" s="255"/>
      <c r="E110" s="255"/>
    </row>
    <row r="111" customFormat="false" ht="12.75" hidden="false" customHeight="false" outlineLevel="0" collapsed="false">
      <c r="C111" s="255"/>
      <c r="D111" s="255"/>
      <c r="E111" s="255"/>
    </row>
    <row r="112" customFormat="false" ht="12.75" hidden="false" customHeight="false" outlineLevel="0" collapsed="false">
      <c r="C112" s="255"/>
      <c r="D112" s="255"/>
      <c r="E112" s="255"/>
    </row>
    <row r="113" customFormat="false" ht="12.75" hidden="false" customHeight="false" outlineLevel="0" collapsed="false">
      <c r="C113" s="255"/>
      <c r="D113" s="255"/>
      <c r="E113" s="255"/>
    </row>
    <row r="114" customFormat="false" ht="12.75" hidden="false" customHeight="false" outlineLevel="0" collapsed="false">
      <c r="C114" s="255"/>
      <c r="D114" s="255"/>
      <c r="E114" s="255"/>
    </row>
    <row r="115" customFormat="false" ht="12.75" hidden="false" customHeight="false" outlineLevel="0" collapsed="false">
      <c r="C115" s="255"/>
      <c r="D115" s="255"/>
      <c r="E115" s="255"/>
    </row>
    <row r="116" customFormat="false" ht="12.75" hidden="false" customHeight="false" outlineLevel="0" collapsed="false">
      <c r="C116" s="255"/>
      <c r="D116" s="255"/>
      <c r="E116" s="255"/>
    </row>
    <row r="117" customFormat="false" ht="12.75" hidden="false" customHeight="false" outlineLevel="0" collapsed="false">
      <c r="C117" s="255"/>
      <c r="D117" s="255"/>
      <c r="E117" s="255"/>
    </row>
    <row r="118" customFormat="false" ht="12.75" hidden="false" customHeight="false" outlineLevel="0" collapsed="false">
      <c r="C118" s="255"/>
      <c r="D118" s="255"/>
      <c r="E118" s="255"/>
    </row>
    <row r="119" customFormat="false" ht="12.75" hidden="false" customHeight="false" outlineLevel="0" collapsed="false">
      <c r="C119" s="255"/>
      <c r="D119" s="255"/>
      <c r="E119" s="255"/>
    </row>
    <row r="120" customFormat="false" ht="12.75" hidden="false" customHeight="false" outlineLevel="0" collapsed="false">
      <c r="C120" s="255"/>
      <c r="D120" s="255"/>
      <c r="E120" s="255"/>
    </row>
    <row r="121" customFormat="false" ht="12.75" hidden="false" customHeight="false" outlineLevel="0" collapsed="false">
      <c r="C121" s="255"/>
      <c r="D121" s="255"/>
      <c r="E121" s="255"/>
    </row>
    <row r="122" customFormat="false" ht="12.75" hidden="false" customHeight="false" outlineLevel="0" collapsed="false">
      <c r="C122" s="255"/>
      <c r="D122" s="255"/>
      <c r="E122" s="255"/>
    </row>
    <row r="123" customFormat="false" ht="12.75" hidden="false" customHeight="false" outlineLevel="0" collapsed="false">
      <c r="C123" s="255"/>
      <c r="D123" s="255"/>
      <c r="E123" s="255"/>
    </row>
    <row r="124" customFormat="false" ht="12.75" hidden="false" customHeight="false" outlineLevel="0" collapsed="false">
      <c r="C124" s="255"/>
      <c r="D124" s="255"/>
      <c r="E124" s="255"/>
    </row>
    <row r="125" customFormat="false" ht="12.75" hidden="false" customHeight="false" outlineLevel="0" collapsed="false">
      <c r="C125" s="255"/>
      <c r="D125" s="255"/>
      <c r="E125" s="255"/>
    </row>
    <row r="126" customFormat="false" ht="12.75" hidden="false" customHeight="false" outlineLevel="0" collapsed="false">
      <c r="C126" s="255"/>
      <c r="D126" s="255"/>
      <c r="E126" s="255"/>
    </row>
    <row r="127" customFormat="false" ht="12.75" hidden="false" customHeight="false" outlineLevel="0" collapsed="false">
      <c r="C127" s="255"/>
      <c r="D127" s="255"/>
      <c r="E127" s="255"/>
    </row>
    <row r="128" customFormat="false" ht="12.75" hidden="false" customHeight="false" outlineLevel="0" collapsed="false">
      <c r="C128" s="255"/>
      <c r="D128" s="255"/>
      <c r="E128" s="255"/>
    </row>
    <row r="129" customFormat="false" ht="12.75" hidden="false" customHeight="false" outlineLevel="0" collapsed="false">
      <c r="C129" s="255"/>
      <c r="D129" s="255"/>
      <c r="E129" s="255"/>
    </row>
    <row r="130" customFormat="false" ht="12.75" hidden="false" customHeight="false" outlineLevel="0" collapsed="false">
      <c r="C130" s="255"/>
      <c r="D130" s="255"/>
      <c r="E130" s="255"/>
    </row>
    <row r="131" customFormat="false" ht="12.75" hidden="false" customHeight="false" outlineLevel="0" collapsed="false">
      <c r="C131" s="255"/>
      <c r="D131" s="255"/>
      <c r="E131" s="255"/>
    </row>
    <row r="132" customFormat="false" ht="12.75" hidden="false" customHeight="false" outlineLevel="0" collapsed="false">
      <c r="C132" s="255"/>
      <c r="D132" s="255"/>
      <c r="E132" s="255"/>
    </row>
    <row r="133" customFormat="false" ht="12.75" hidden="false" customHeight="false" outlineLevel="0" collapsed="false">
      <c r="C133" s="255"/>
      <c r="D133" s="255"/>
      <c r="E133" s="255"/>
    </row>
    <row r="134" customFormat="false" ht="12.75" hidden="false" customHeight="false" outlineLevel="0" collapsed="false">
      <c r="C134" s="255"/>
      <c r="D134" s="255"/>
      <c r="E134" s="255"/>
    </row>
    <row r="135" customFormat="false" ht="12.75" hidden="false" customHeight="false" outlineLevel="0" collapsed="false">
      <c r="C135" s="255"/>
      <c r="D135" s="255"/>
      <c r="E135" s="255"/>
    </row>
    <row r="136" customFormat="false" ht="12.75" hidden="false" customHeight="false" outlineLevel="0" collapsed="false">
      <c r="C136" s="255"/>
      <c r="D136" s="255"/>
      <c r="E136" s="255"/>
    </row>
    <row r="137" customFormat="false" ht="12.75" hidden="false" customHeight="false" outlineLevel="0" collapsed="false">
      <c r="C137" s="255"/>
      <c r="D137" s="255"/>
      <c r="E137" s="255"/>
    </row>
    <row r="138" customFormat="false" ht="12.75" hidden="false" customHeight="false" outlineLevel="0" collapsed="false">
      <c r="C138" s="255"/>
      <c r="D138" s="255"/>
      <c r="E138" s="255"/>
    </row>
    <row r="139" customFormat="false" ht="12.75" hidden="false" customHeight="false" outlineLevel="0" collapsed="false">
      <c r="C139" s="255"/>
      <c r="D139" s="255"/>
      <c r="E139" s="255"/>
    </row>
    <row r="140" customFormat="false" ht="12.75" hidden="false" customHeight="false" outlineLevel="0" collapsed="false">
      <c r="C140" s="255"/>
      <c r="D140" s="255"/>
      <c r="E140" s="255"/>
    </row>
    <row r="141" customFormat="false" ht="12.75" hidden="false" customHeight="false" outlineLevel="0" collapsed="false">
      <c r="C141" s="255"/>
      <c r="D141" s="255"/>
      <c r="E141" s="255"/>
    </row>
    <row r="142" customFormat="false" ht="12.75" hidden="false" customHeight="false" outlineLevel="0" collapsed="false">
      <c r="C142" s="255"/>
      <c r="D142" s="255"/>
      <c r="E142" s="255"/>
    </row>
    <row r="143" customFormat="false" ht="12.75" hidden="false" customHeight="false" outlineLevel="0" collapsed="false">
      <c r="C143" s="255"/>
      <c r="D143" s="255"/>
      <c r="E143" s="255"/>
    </row>
    <row r="144" customFormat="false" ht="12.75" hidden="false" customHeight="false" outlineLevel="0" collapsed="false">
      <c r="C144" s="255"/>
      <c r="D144" s="255"/>
      <c r="E144" s="255"/>
    </row>
    <row r="145" customFormat="false" ht="12.75" hidden="false" customHeight="false" outlineLevel="0" collapsed="false">
      <c r="C145" s="255"/>
      <c r="D145" s="255"/>
      <c r="E145" s="255"/>
    </row>
    <row r="146" customFormat="false" ht="12.75" hidden="false" customHeight="false" outlineLevel="0" collapsed="false">
      <c r="C146" s="255"/>
      <c r="D146" s="255"/>
      <c r="E146" s="255"/>
    </row>
    <row r="147" customFormat="false" ht="12.75" hidden="false" customHeight="false" outlineLevel="0" collapsed="false">
      <c r="C147" s="255"/>
      <c r="D147" s="255"/>
      <c r="E147" s="255"/>
    </row>
    <row r="148" customFormat="false" ht="12.75" hidden="false" customHeight="false" outlineLevel="0" collapsed="false">
      <c r="C148" s="255"/>
      <c r="D148" s="255"/>
      <c r="E148" s="255"/>
    </row>
    <row r="149" customFormat="false" ht="12.75" hidden="false" customHeight="false" outlineLevel="0" collapsed="false">
      <c r="C149" s="255"/>
      <c r="D149" s="255"/>
      <c r="E149" s="255"/>
    </row>
    <row r="150" customFormat="false" ht="12.75" hidden="false" customHeight="false" outlineLevel="0" collapsed="false">
      <c r="C150" s="255"/>
      <c r="D150" s="255"/>
      <c r="E150" s="255"/>
    </row>
    <row r="151" customFormat="false" ht="12.75" hidden="false" customHeight="false" outlineLevel="0" collapsed="false">
      <c r="C151" s="255"/>
      <c r="D151" s="255"/>
      <c r="E151" s="255"/>
    </row>
    <row r="152" customFormat="false" ht="12.75" hidden="false" customHeight="false" outlineLevel="0" collapsed="false">
      <c r="C152" s="255"/>
      <c r="D152" s="255"/>
      <c r="E152" s="255"/>
    </row>
    <row r="153" customFormat="false" ht="12.75" hidden="false" customHeight="false" outlineLevel="0" collapsed="false">
      <c r="C153" s="255"/>
      <c r="D153" s="255"/>
      <c r="E153" s="255"/>
    </row>
    <row r="154" customFormat="false" ht="12.75" hidden="false" customHeight="false" outlineLevel="0" collapsed="false">
      <c r="C154" s="255"/>
      <c r="D154" s="255"/>
      <c r="E154" s="255"/>
    </row>
    <row r="155" customFormat="false" ht="12.75" hidden="false" customHeight="false" outlineLevel="0" collapsed="false">
      <c r="C155" s="255"/>
      <c r="D155" s="255"/>
      <c r="E155" s="255"/>
    </row>
    <row r="156" customFormat="false" ht="12.75" hidden="false" customHeight="false" outlineLevel="0" collapsed="false">
      <c r="C156" s="255"/>
      <c r="D156" s="255"/>
      <c r="E156" s="255"/>
    </row>
    <row r="157" customFormat="false" ht="12.75" hidden="false" customHeight="false" outlineLevel="0" collapsed="false">
      <c r="C157" s="255"/>
      <c r="D157" s="255"/>
      <c r="E157" s="255"/>
    </row>
    <row r="158" customFormat="false" ht="12.75" hidden="false" customHeight="false" outlineLevel="0" collapsed="false">
      <c r="C158" s="255"/>
      <c r="D158" s="255"/>
      <c r="E158" s="255"/>
    </row>
    <row r="159" customFormat="false" ht="12.75" hidden="false" customHeight="false" outlineLevel="0" collapsed="false">
      <c r="C159" s="255"/>
      <c r="D159" s="255"/>
      <c r="E159" s="255"/>
    </row>
    <row r="160" customFormat="false" ht="12.75" hidden="false" customHeight="false" outlineLevel="0" collapsed="false">
      <c r="C160" s="255"/>
      <c r="D160" s="255"/>
      <c r="E160" s="255"/>
    </row>
    <row r="161" customFormat="false" ht="12.75" hidden="false" customHeight="false" outlineLevel="0" collapsed="false">
      <c r="C161" s="255"/>
      <c r="D161" s="255"/>
      <c r="E161" s="255"/>
    </row>
    <row r="162" customFormat="false" ht="12.75" hidden="false" customHeight="false" outlineLevel="0" collapsed="false">
      <c r="C162" s="255"/>
      <c r="D162" s="255"/>
      <c r="E162" s="255"/>
    </row>
    <row r="163" customFormat="false" ht="12.75" hidden="false" customHeight="false" outlineLevel="0" collapsed="false">
      <c r="C163" s="255"/>
      <c r="D163" s="255"/>
      <c r="E163" s="255"/>
    </row>
    <row r="164" customFormat="false" ht="12.75" hidden="false" customHeight="false" outlineLevel="0" collapsed="false">
      <c r="C164" s="255"/>
      <c r="D164" s="255"/>
      <c r="E164" s="255"/>
    </row>
    <row r="165" customFormat="false" ht="12.75" hidden="false" customHeight="false" outlineLevel="0" collapsed="false">
      <c r="C165" s="255"/>
      <c r="D165" s="255"/>
      <c r="E165" s="255"/>
    </row>
    <row r="166" customFormat="false" ht="12.75" hidden="false" customHeight="false" outlineLevel="0" collapsed="false">
      <c r="C166" s="255"/>
      <c r="D166" s="255"/>
      <c r="E166" s="255"/>
    </row>
    <row r="167" customFormat="false" ht="12.75" hidden="false" customHeight="false" outlineLevel="0" collapsed="false">
      <c r="C167" s="255"/>
      <c r="D167" s="255"/>
      <c r="E167" s="255"/>
    </row>
    <row r="168" customFormat="false" ht="12.75" hidden="false" customHeight="false" outlineLevel="0" collapsed="false">
      <c r="C168" s="255"/>
      <c r="D168" s="255"/>
      <c r="E168" s="255"/>
    </row>
    <row r="169" customFormat="false" ht="12.75" hidden="false" customHeight="false" outlineLevel="0" collapsed="false">
      <c r="C169" s="255"/>
      <c r="D169" s="255"/>
      <c r="E169" s="255"/>
    </row>
    <row r="170" customFormat="false" ht="12.75" hidden="false" customHeight="false" outlineLevel="0" collapsed="false">
      <c r="C170" s="255"/>
      <c r="D170" s="255"/>
      <c r="E170" s="255"/>
    </row>
    <row r="171" customFormat="false" ht="12.75" hidden="false" customHeight="false" outlineLevel="0" collapsed="false">
      <c r="C171" s="255"/>
      <c r="D171" s="255"/>
      <c r="E171" s="255"/>
    </row>
    <row r="172" customFormat="false" ht="12.75" hidden="false" customHeight="false" outlineLevel="0" collapsed="false">
      <c r="C172" s="255"/>
      <c r="D172" s="255"/>
      <c r="E172" s="255"/>
    </row>
    <row r="173" customFormat="false" ht="12.75" hidden="false" customHeight="false" outlineLevel="0" collapsed="false">
      <c r="C173" s="255"/>
      <c r="D173" s="255"/>
      <c r="E173" s="255"/>
    </row>
    <row r="174" customFormat="false" ht="12.75" hidden="false" customHeight="false" outlineLevel="0" collapsed="false">
      <c r="C174" s="255"/>
      <c r="D174" s="255"/>
      <c r="E174" s="255"/>
    </row>
    <row r="175" customFormat="false" ht="12.75" hidden="false" customHeight="false" outlineLevel="0" collapsed="false">
      <c r="C175" s="255"/>
      <c r="D175" s="255"/>
      <c r="E175" s="255"/>
    </row>
    <row r="176" customFormat="false" ht="12.75" hidden="false" customHeight="false" outlineLevel="0" collapsed="false">
      <c r="C176" s="255"/>
      <c r="D176" s="255"/>
      <c r="E176" s="255"/>
    </row>
    <row r="177" customFormat="false" ht="12.75" hidden="false" customHeight="false" outlineLevel="0" collapsed="false">
      <c r="C177" s="255"/>
      <c r="D177" s="255"/>
      <c r="E177" s="255"/>
    </row>
    <row r="178" customFormat="false" ht="12.75" hidden="false" customHeight="false" outlineLevel="0" collapsed="false">
      <c r="C178" s="255"/>
      <c r="D178" s="255"/>
      <c r="E178" s="255"/>
    </row>
    <row r="179" customFormat="false" ht="12.75" hidden="false" customHeight="false" outlineLevel="0" collapsed="false">
      <c r="C179" s="255"/>
      <c r="D179" s="255"/>
      <c r="E179" s="255"/>
    </row>
    <row r="180" customFormat="false" ht="12.75" hidden="false" customHeight="false" outlineLevel="0" collapsed="false">
      <c r="C180" s="255"/>
      <c r="D180" s="255"/>
      <c r="E180" s="255"/>
    </row>
    <row r="181" customFormat="false" ht="12.75" hidden="false" customHeight="false" outlineLevel="0" collapsed="false">
      <c r="C181" s="255"/>
      <c r="D181" s="255"/>
      <c r="E181" s="255"/>
    </row>
    <row r="182" customFormat="false" ht="12.75" hidden="false" customHeight="false" outlineLevel="0" collapsed="false">
      <c r="C182" s="255"/>
      <c r="D182" s="255"/>
      <c r="E182" s="255"/>
    </row>
    <row r="183" customFormat="false" ht="12.75" hidden="false" customHeight="false" outlineLevel="0" collapsed="false">
      <c r="C183" s="255"/>
      <c r="D183" s="255"/>
      <c r="E183" s="255"/>
    </row>
    <row r="184" customFormat="false" ht="12.75" hidden="false" customHeight="false" outlineLevel="0" collapsed="false">
      <c r="C184" s="255"/>
      <c r="D184" s="255"/>
      <c r="E184" s="255"/>
    </row>
    <row r="185" customFormat="false" ht="12.75" hidden="false" customHeight="false" outlineLevel="0" collapsed="false">
      <c r="C185" s="255"/>
      <c r="D185" s="255"/>
      <c r="E185" s="255"/>
    </row>
    <row r="186" customFormat="false" ht="12.75" hidden="false" customHeight="false" outlineLevel="0" collapsed="false">
      <c r="C186" s="255"/>
      <c r="D186" s="255"/>
      <c r="E186" s="255"/>
    </row>
    <row r="187" customFormat="false" ht="12.75" hidden="false" customHeight="false" outlineLevel="0" collapsed="false">
      <c r="C187" s="255"/>
      <c r="D187" s="255"/>
      <c r="E187" s="255"/>
    </row>
    <row r="188" customFormat="false" ht="12.75" hidden="false" customHeight="false" outlineLevel="0" collapsed="false">
      <c r="C188" s="255"/>
      <c r="D188" s="255"/>
      <c r="E188" s="255"/>
    </row>
    <row r="189" customFormat="false" ht="12.75" hidden="false" customHeight="false" outlineLevel="0" collapsed="false">
      <c r="C189" s="255"/>
      <c r="D189" s="255"/>
      <c r="E189" s="255"/>
    </row>
    <row r="190" customFormat="false" ht="12.75" hidden="false" customHeight="false" outlineLevel="0" collapsed="false">
      <c r="C190" s="255"/>
      <c r="D190" s="255"/>
      <c r="E190" s="255"/>
    </row>
    <row r="191" customFormat="false" ht="12.75" hidden="false" customHeight="false" outlineLevel="0" collapsed="false">
      <c r="C191" s="255"/>
      <c r="D191" s="255"/>
      <c r="E191" s="255"/>
    </row>
    <row r="192" customFormat="false" ht="12.75" hidden="false" customHeight="false" outlineLevel="0" collapsed="false">
      <c r="C192" s="255"/>
      <c r="D192" s="255"/>
      <c r="E192" s="255"/>
    </row>
    <row r="193" customFormat="false" ht="12.75" hidden="false" customHeight="false" outlineLevel="0" collapsed="false">
      <c r="C193" s="255"/>
      <c r="D193" s="255"/>
      <c r="E193" s="255"/>
    </row>
    <row r="194" customFormat="false" ht="12.75" hidden="false" customHeight="false" outlineLevel="0" collapsed="false">
      <c r="C194" s="255"/>
      <c r="D194" s="255"/>
      <c r="E194" s="255"/>
    </row>
    <row r="195" customFormat="false" ht="12.75" hidden="false" customHeight="false" outlineLevel="0" collapsed="false">
      <c r="C195" s="255"/>
      <c r="D195" s="255"/>
      <c r="E195" s="255"/>
    </row>
    <row r="196" customFormat="false" ht="12.75" hidden="false" customHeight="false" outlineLevel="0" collapsed="false">
      <c r="C196" s="255"/>
      <c r="D196" s="255"/>
      <c r="E196" s="255"/>
    </row>
    <row r="197" customFormat="false" ht="12.75" hidden="false" customHeight="false" outlineLevel="0" collapsed="false">
      <c r="C197" s="255"/>
      <c r="D197" s="255"/>
      <c r="E197" s="255"/>
    </row>
    <row r="198" customFormat="false" ht="12.75" hidden="false" customHeight="false" outlineLevel="0" collapsed="false">
      <c r="C198" s="255"/>
      <c r="D198" s="255"/>
      <c r="E198" s="255"/>
    </row>
    <row r="199" customFormat="false" ht="12.75" hidden="false" customHeight="false" outlineLevel="0" collapsed="false">
      <c r="C199" s="255"/>
      <c r="D199" s="255"/>
      <c r="E199" s="255"/>
    </row>
    <row r="200" customFormat="false" ht="12.75" hidden="false" customHeight="false" outlineLevel="0" collapsed="false">
      <c r="C200" s="255"/>
      <c r="D200" s="255"/>
      <c r="E200" s="255"/>
    </row>
    <row r="201" customFormat="false" ht="12.75" hidden="false" customHeight="false" outlineLevel="0" collapsed="false">
      <c r="C201" s="255"/>
      <c r="D201" s="255"/>
      <c r="E201" s="255"/>
    </row>
    <row r="202" customFormat="false" ht="12.75" hidden="false" customHeight="false" outlineLevel="0" collapsed="false">
      <c r="C202" s="255"/>
      <c r="D202" s="255"/>
      <c r="E202" s="255"/>
    </row>
    <row r="203" customFormat="false" ht="12.75" hidden="false" customHeight="false" outlineLevel="0" collapsed="false">
      <c r="C203" s="255"/>
      <c r="D203" s="255"/>
      <c r="E203" s="255"/>
    </row>
    <row r="204" customFormat="false" ht="12.75" hidden="false" customHeight="false" outlineLevel="0" collapsed="false">
      <c r="C204" s="255"/>
      <c r="D204" s="255"/>
      <c r="E204" s="255"/>
    </row>
    <row r="205" customFormat="false" ht="12.75" hidden="false" customHeight="false" outlineLevel="0" collapsed="false">
      <c r="C205" s="255"/>
      <c r="D205" s="255"/>
      <c r="E205" s="255"/>
    </row>
    <row r="206" customFormat="false" ht="12.75" hidden="false" customHeight="false" outlineLevel="0" collapsed="false">
      <c r="C206" s="255"/>
      <c r="D206" s="255"/>
      <c r="E206" s="255"/>
    </row>
    <row r="207" customFormat="false" ht="12.75" hidden="false" customHeight="false" outlineLevel="0" collapsed="false">
      <c r="C207" s="255"/>
      <c r="D207" s="255"/>
      <c r="E207" s="255"/>
    </row>
    <row r="208" customFormat="false" ht="12.75" hidden="false" customHeight="false" outlineLevel="0" collapsed="false">
      <c r="C208" s="255"/>
      <c r="D208" s="255"/>
      <c r="E208" s="255"/>
    </row>
    <row r="209" customFormat="false" ht="12.75" hidden="false" customHeight="false" outlineLevel="0" collapsed="false">
      <c r="C209" s="255"/>
      <c r="D209" s="255"/>
      <c r="E209" s="255"/>
    </row>
    <row r="210" customFormat="false" ht="12.75" hidden="false" customHeight="false" outlineLevel="0" collapsed="false">
      <c r="C210" s="255"/>
      <c r="D210" s="255"/>
      <c r="E210" s="255"/>
    </row>
    <row r="211" customFormat="false" ht="12.75" hidden="false" customHeight="false" outlineLevel="0" collapsed="false">
      <c r="C211" s="255"/>
      <c r="D211" s="255"/>
      <c r="E211" s="255"/>
    </row>
    <row r="212" customFormat="false" ht="12.75" hidden="false" customHeight="false" outlineLevel="0" collapsed="false">
      <c r="C212" s="255"/>
      <c r="D212" s="255"/>
      <c r="E212" s="255"/>
    </row>
    <row r="213" customFormat="false" ht="12.75" hidden="false" customHeight="false" outlineLevel="0" collapsed="false">
      <c r="C213" s="255"/>
      <c r="D213" s="255"/>
      <c r="E213" s="255"/>
    </row>
    <row r="214" customFormat="false" ht="12.75" hidden="false" customHeight="false" outlineLevel="0" collapsed="false">
      <c r="C214" s="255"/>
      <c r="D214" s="255"/>
      <c r="E214" s="255"/>
    </row>
    <row r="215" customFormat="false" ht="12.75" hidden="false" customHeight="false" outlineLevel="0" collapsed="false">
      <c r="C215" s="255"/>
      <c r="D215" s="255"/>
      <c r="E215" s="255"/>
    </row>
    <row r="216" customFormat="false" ht="12.75" hidden="false" customHeight="false" outlineLevel="0" collapsed="false">
      <c r="C216" s="255"/>
      <c r="D216" s="255"/>
      <c r="E216" s="255"/>
    </row>
    <row r="217" customFormat="false" ht="12.75" hidden="false" customHeight="false" outlineLevel="0" collapsed="false">
      <c r="C217" s="255"/>
      <c r="D217" s="255"/>
      <c r="E217" s="255"/>
    </row>
    <row r="218" customFormat="false" ht="12.75" hidden="false" customHeight="false" outlineLevel="0" collapsed="false">
      <c r="C218" s="255"/>
      <c r="D218" s="255"/>
      <c r="E218" s="255"/>
    </row>
    <row r="219" customFormat="false" ht="12.75" hidden="false" customHeight="false" outlineLevel="0" collapsed="false">
      <c r="C219" s="255"/>
      <c r="D219" s="255"/>
      <c r="E219" s="255"/>
    </row>
    <row r="220" customFormat="false" ht="12.75" hidden="false" customHeight="false" outlineLevel="0" collapsed="false">
      <c r="C220" s="255"/>
      <c r="D220" s="255"/>
      <c r="E220" s="255"/>
    </row>
    <row r="221" customFormat="false" ht="12.75" hidden="false" customHeight="false" outlineLevel="0" collapsed="false">
      <c r="C221" s="255"/>
      <c r="D221" s="255"/>
      <c r="E221" s="255"/>
    </row>
    <row r="222" customFormat="false" ht="12.75" hidden="false" customHeight="false" outlineLevel="0" collapsed="false">
      <c r="C222" s="255"/>
      <c r="D222" s="255"/>
      <c r="E222" s="255"/>
    </row>
    <row r="223" customFormat="false" ht="12.75" hidden="false" customHeight="false" outlineLevel="0" collapsed="false">
      <c r="C223" s="255"/>
      <c r="D223" s="255"/>
      <c r="E223" s="255"/>
    </row>
    <row r="224" customFormat="false" ht="12.75" hidden="false" customHeight="false" outlineLevel="0" collapsed="false">
      <c r="C224" s="255"/>
      <c r="D224" s="255"/>
      <c r="E224" s="255"/>
    </row>
    <row r="225" customFormat="false" ht="12.75" hidden="false" customHeight="false" outlineLevel="0" collapsed="false">
      <c r="C225" s="255"/>
      <c r="D225" s="255"/>
      <c r="E225" s="255"/>
    </row>
    <row r="226" customFormat="false" ht="12.75" hidden="false" customHeight="false" outlineLevel="0" collapsed="false">
      <c r="C226" s="255"/>
      <c r="D226" s="255"/>
      <c r="E226" s="255"/>
    </row>
    <row r="227" customFormat="false" ht="12.75" hidden="false" customHeight="false" outlineLevel="0" collapsed="false">
      <c r="C227" s="255"/>
      <c r="D227" s="255"/>
      <c r="E227" s="255"/>
    </row>
    <row r="228" customFormat="false" ht="12.75" hidden="false" customHeight="false" outlineLevel="0" collapsed="false">
      <c r="C228" s="255"/>
      <c r="D228" s="255"/>
      <c r="E228" s="255"/>
    </row>
    <row r="229" customFormat="false" ht="12.75" hidden="false" customHeight="false" outlineLevel="0" collapsed="false">
      <c r="C229" s="255"/>
      <c r="D229" s="255"/>
      <c r="E229" s="255"/>
    </row>
    <row r="230" customFormat="false" ht="12.75" hidden="false" customHeight="false" outlineLevel="0" collapsed="false">
      <c r="C230" s="255"/>
      <c r="D230" s="255"/>
      <c r="E230" s="255"/>
    </row>
    <row r="231" customFormat="false" ht="12.75" hidden="false" customHeight="false" outlineLevel="0" collapsed="false">
      <c r="C231" s="255"/>
      <c r="D231" s="255"/>
      <c r="E231" s="255"/>
    </row>
    <row r="232" customFormat="false" ht="12.75" hidden="false" customHeight="false" outlineLevel="0" collapsed="false">
      <c r="C232" s="255"/>
      <c r="D232" s="255"/>
      <c r="E232" s="255"/>
    </row>
    <row r="233" customFormat="false" ht="12.75" hidden="false" customHeight="false" outlineLevel="0" collapsed="false">
      <c r="C233" s="255"/>
      <c r="D233" s="255"/>
      <c r="E233" s="255"/>
    </row>
    <row r="234" customFormat="false" ht="12.75" hidden="false" customHeight="false" outlineLevel="0" collapsed="false">
      <c r="C234" s="255"/>
      <c r="D234" s="255"/>
      <c r="E234" s="255"/>
    </row>
    <row r="235" customFormat="false" ht="12.75" hidden="false" customHeight="false" outlineLevel="0" collapsed="false">
      <c r="C235" s="255"/>
      <c r="D235" s="255"/>
      <c r="E235" s="255"/>
    </row>
    <row r="236" customFormat="false" ht="12.75" hidden="false" customHeight="false" outlineLevel="0" collapsed="false">
      <c r="C236" s="255"/>
      <c r="D236" s="255"/>
      <c r="E236" s="255"/>
    </row>
    <row r="237" customFormat="false" ht="12.75" hidden="false" customHeight="false" outlineLevel="0" collapsed="false">
      <c r="C237" s="255"/>
      <c r="D237" s="255"/>
      <c r="E237" s="255"/>
    </row>
    <row r="238" customFormat="false" ht="12.75" hidden="false" customHeight="false" outlineLevel="0" collapsed="false">
      <c r="C238" s="255"/>
      <c r="D238" s="255"/>
      <c r="E238" s="255"/>
    </row>
    <row r="239" customFormat="false" ht="12.75" hidden="false" customHeight="false" outlineLevel="0" collapsed="false">
      <c r="C239" s="255"/>
      <c r="D239" s="255"/>
      <c r="E239" s="255"/>
    </row>
    <row r="240" customFormat="false" ht="12.75" hidden="false" customHeight="false" outlineLevel="0" collapsed="false">
      <c r="C240" s="255"/>
      <c r="D240" s="255"/>
      <c r="E240" s="255"/>
    </row>
    <row r="241" customFormat="false" ht="12.75" hidden="false" customHeight="false" outlineLevel="0" collapsed="false">
      <c r="C241" s="255"/>
      <c r="D241" s="255"/>
      <c r="E241" s="255"/>
    </row>
    <row r="242" customFormat="false" ht="12.75" hidden="false" customHeight="false" outlineLevel="0" collapsed="false">
      <c r="C242" s="255"/>
      <c r="D242" s="255"/>
      <c r="E242" s="255"/>
    </row>
    <row r="243" customFormat="false" ht="12.75" hidden="false" customHeight="false" outlineLevel="0" collapsed="false">
      <c r="C243" s="255"/>
      <c r="D243" s="255"/>
      <c r="E243" s="255"/>
    </row>
    <row r="244" customFormat="false" ht="12.75" hidden="false" customHeight="false" outlineLevel="0" collapsed="false">
      <c r="C244" s="255"/>
      <c r="D244" s="255"/>
      <c r="E244" s="255"/>
    </row>
    <row r="245" customFormat="false" ht="12.75" hidden="false" customHeight="false" outlineLevel="0" collapsed="false">
      <c r="C245" s="255"/>
      <c r="D245" s="255"/>
      <c r="E245" s="255"/>
    </row>
    <row r="246" customFormat="false" ht="12.75" hidden="false" customHeight="false" outlineLevel="0" collapsed="false">
      <c r="C246" s="255"/>
      <c r="D246" s="255"/>
      <c r="E246" s="255"/>
    </row>
    <row r="247" customFormat="false" ht="12.75" hidden="false" customHeight="false" outlineLevel="0" collapsed="false">
      <c r="C247" s="255"/>
      <c r="D247" s="255"/>
      <c r="E247" s="255"/>
    </row>
    <row r="248" customFormat="false" ht="12.75" hidden="false" customHeight="false" outlineLevel="0" collapsed="false">
      <c r="C248" s="255"/>
      <c r="D248" s="255"/>
      <c r="E248" s="255"/>
    </row>
    <row r="249" customFormat="false" ht="12.75" hidden="false" customHeight="false" outlineLevel="0" collapsed="false">
      <c r="C249" s="255"/>
      <c r="D249" s="255"/>
      <c r="E249" s="255"/>
    </row>
    <row r="250" customFormat="false" ht="12.75" hidden="false" customHeight="false" outlineLevel="0" collapsed="false">
      <c r="C250" s="255"/>
      <c r="D250" s="255"/>
      <c r="E250" s="255"/>
    </row>
    <row r="251" customFormat="false" ht="12.75" hidden="false" customHeight="false" outlineLevel="0" collapsed="false">
      <c r="C251" s="255"/>
      <c r="D251" s="255"/>
      <c r="E251" s="255"/>
    </row>
    <row r="252" customFormat="false" ht="12.75" hidden="false" customHeight="false" outlineLevel="0" collapsed="false">
      <c r="C252" s="255"/>
      <c r="D252" s="255"/>
      <c r="E252" s="255"/>
    </row>
    <row r="253" customFormat="false" ht="12.75" hidden="false" customHeight="false" outlineLevel="0" collapsed="false">
      <c r="C253" s="255"/>
      <c r="D253" s="255"/>
      <c r="E253" s="255"/>
    </row>
    <row r="254" customFormat="false" ht="12.75" hidden="false" customHeight="false" outlineLevel="0" collapsed="false">
      <c r="C254" s="255"/>
      <c r="D254" s="255"/>
      <c r="E254" s="255"/>
    </row>
    <row r="255" customFormat="false" ht="12.75" hidden="false" customHeight="false" outlineLevel="0" collapsed="false">
      <c r="C255" s="255"/>
      <c r="D255" s="255"/>
      <c r="E255" s="255"/>
    </row>
    <row r="256" customFormat="false" ht="12.75" hidden="false" customHeight="false" outlineLevel="0" collapsed="false">
      <c r="C256" s="255"/>
      <c r="D256" s="255"/>
      <c r="E256" s="255"/>
    </row>
    <row r="257" customFormat="false" ht="12.75" hidden="false" customHeight="false" outlineLevel="0" collapsed="false">
      <c r="C257" s="255"/>
      <c r="D257" s="255"/>
      <c r="E257" s="255"/>
    </row>
    <row r="258" customFormat="false" ht="12.75" hidden="false" customHeight="false" outlineLevel="0" collapsed="false">
      <c r="C258" s="255"/>
      <c r="D258" s="255"/>
      <c r="E258" s="255"/>
    </row>
    <row r="259" customFormat="false" ht="12.75" hidden="false" customHeight="false" outlineLevel="0" collapsed="false">
      <c r="C259" s="255"/>
      <c r="D259" s="255"/>
      <c r="E259" s="255"/>
    </row>
    <row r="260" customFormat="false" ht="12.75" hidden="false" customHeight="false" outlineLevel="0" collapsed="false">
      <c r="C260" s="255"/>
      <c r="D260" s="255"/>
      <c r="E260" s="255"/>
    </row>
    <row r="261" customFormat="false" ht="12.75" hidden="false" customHeight="false" outlineLevel="0" collapsed="false">
      <c r="C261" s="255"/>
      <c r="D261" s="255"/>
      <c r="E261" s="255"/>
    </row>
    <row r="262" customFormat="false" ht="12.75" hidden="false" customHeight="false" outlineLevel="0" collapsed="false">
      <c r="C262" s="255"/>
      <c r="D262" s="255"/>
      <c r="E262" s="255"/>
    </row>
    <row r="263" customFormat="false" ht="12.75" hidden="false" customHeight="false" outlineLevel="0" collapsed="false">
      <c r="C263" s="255"/>
      <c r="D263" s="255"/>
      <c r="E263" s="255"/>
    </row>
    <row r="264" customFormat="false" ht="12.75" hidden="false" customHeight="false" outlineLevel="0" collapsed="false">
      <c r="C264" s="255"/>
      <c r="D264" s="255"/>
      <c r="E264" s="255"/>
    </row>
    <row r="265" customFormat="false" ht="12.75" hidden="false" customHeight="false" outlineLevel="0" collapsed="false">
      <c r="C265" s="255"/>
      <c r="D265" s="255"/>
      <c r="E265" s="255"/>
    </row>
    <row r="266" customFormat="false" ht="12.75" hidden="false" customHeight="false" outlineLevel="0" collapsed="false">
      <c r="C266" s="255"/>
      <c r="D266" s="255"/>
      <c r="E266" s="255"/>
    </row>
    <row r="267" customFormat="false" ht="12.75" hidden="false" customHeight="false" outlineLevel="0" collapsed="false">
      <c r="C267" s="255"/>
      <c r="D267" s="255"/>
      <c r="E267" s="255"/>
    </row>
    <row r="268" customFormat="false" ht="12.75" hidden="false" customHeight="false" outlineLevel="0" collapsed="false">
      <c r="C268" s="255"/>
      <c r="D268" s="255"/>
      <c r="E268" s="255"/>
    </row>
    <row r="269" customFormat="false" ht="12.75" hidden="false" customHeight="false" outlineLevel="0" collapsed="false">
      <c r="C269" s="255"/>
      <c r="D269" s="255"/>
      <c r="E269" s="255"/>
    </row>
    <row r="270" customFormat="false" ht="12.75" hidden="false" customHeight="false" outlineLevel="0" collapsed="false">
      <c r="C270" s="255"/>
      <c r="D270" s="255"/>
      <c r="E270" s="255"/>
    </row>
    <row r="271" customFormat="false" ht="12.75" hidden="false" customHeight="false" outlineLevel="0" collapsed="false">
      <c r="C271" s="255"/>
      <c r="D271" s="255"/>
      <c r="E271" s="255"/>
    </row>
    <row r="272" customFormat="false" ht="12.75" hidden="false" customHeight="false" outlineLevel="0" collapsed="false">
      <c r="C272" s="255"/>
      <c r="D272" s="255"/>
      <c r="E272" s="255"/>
    </row>
    <row r="273" customFormat="false" ht="12.75" hidden="false" customHeight="false" outlineLevel="0" collapsed="false">
      <c r="C273" s="255"/>
      <c r="D273" s="255"/>
      <c r="E273" s="255"/>
    </row>
    <row r="274" customFormat="false" ht="12.75" hidden="false" customHeight="false" outlineLevel="0" collapsed="false">
      <c r="C274" s="255"/>
      <c r="D274" s="255"/>
      <c r="E274" s="255"/>
    </row>
    <row r="275" customFormat="false" ht="12.75" hidden="false" customHeight="false" outlineLevel="0" collapsed="false">
      <c r="C275" s="255"/>
      <c r="D275" s="255"/>
      <c r="E275" s="255"/>
    </row>
    <row r="276" customFormat="false" ht="12.75" hidden="false" customHeight="false" outlineLevel="0" collapsed="false">
      <c r="C276" s="255"/>
      <c r="D276" s="255"/>
      <c r="E276" s="255"/>
    </row>
    <row r="277" customFormat="false" ht="12.75" hidden="false" customHeight="false" outlineLevel="0" collapsed="false">
      <c r="C277" s="255"/>
      <c r="D277" s="255"/>
      <c r="E277" s="255"/>
    </row>
    <row r="278" customFormat="false" ht="12.75" hidden="false" customHeight="false" outlineLevel="0" collapsed="false">
      <c r="C278" s="255"/>
      <c r="D278" s="255"/>
      <c r="E278" s="255"/>
    </row>
    <row r="279" customFormat="false" ht="12.75" hidden="false" customHeight="false" outlineLevel="0" collapsed="false">
      <c r="C279" s="255"/>
      <c r="D279" s="255"/>
      <c r="E279" s="255"/>
    </row>
    <row r="280" customFormat="false" ht="12.75" hidden="false" customHeight="false" outlineLevel="0" collapsed="false">
      <c r="C280" s="255"/>
      <c r="D280" s="255"/>
      <c r="E280" s="255"/>
    </row>
    <row r="281" customFormat="false" ht="12.75" hidden="false" customHeight="false" outlineLevel="0" collapsed="false">
      <c r="C281" s="255"/>
      <c r="D281" s="255"/>
      <c r="E281" s="255"/>
    </row>
    <row r="282" customFormat="false" ht="12.75" hidden="false" customHeight="false" outlineLevel="0" collapsed="false">
      <c r="C282" s="255"/>
      <c r="D282" s="255"/>
      <c r="E282" s="255"/>
    </row>
    <row r="283" customFormat="false" ht="12.75" hidden="false" customHeight="false" outlineLevel="0" collapsed="false">
      <c r="C283" s="255"/>
      <c r="D283" s="255"/>
      <c r="E283" s="255"/>
    </row>
    <row r="284" customFormat="false" ht="12.75" hidden="false" customHeight="false" outlineLevel="0" collapsed="false">
      <c r="C284" s="255"/>
      <c r="D284" s="255"/>
      <c r="E284" s="255"/>
    </row>
    <row r="285" customFormat="false" ht="12.75" hidden="false" customHeight="false" outlineLevel="0" collapsed="false">
      <c r="C285" s="255"/>
      <c r="D285" s="255"/>
      <c r="E285" s="255"/>
    </row>
    <row r="286" customFormat="false" ht="12.75" hidden="false" customHeight="false" outlineLevel="0" collapsed="false">
      <c r="C286" s="255"/>
      <c r="D286" s="255"/>
      <c r="E286" s="255"/>
    </row>
    <row r="287" customFormat="false" ht="12.75" hidden="false" customHeight="false" outlineLevel="0" collapsed="false">
      <c r="C287" s="255"/>
      <c r="D287" s="255"/>
      <c r="E287" s="255"/>
    </row>
    <row r="288" customFormat="false" ht="12.75" hidden="false" customHeight="false" outlineLevel="0" collapsed="false">
      <c r="C288" s="255"/>
      <c r="D288" s="255"/>
      <c r="E288" s="255"/>
    </row>
    <row r="289" customFormat="false" ht="12.75" hidden="false" customHeight="false" outlineLevel="0" collapsed="false">
      <c r="C289" s="255"/>
      <c r="D289" s="255"/>
      <c r="E289" s="255"/>
    </row>
    <row r="290" customFormat="false" ht="12.75" hidden="false" customHeight="false" outlineLevel="0" collapsed="false">
      <c r="C290" s="255"/>
      <c r="D290" s="255"/>
      <c r="E290" s="255"/>
    </row>
    <row r="291" customFormat="false" ht="12.75" hidden="false" customHeight="false" outlineLevel="0" collapsed="false">
      <c r="C291" s="255"/>
      <c r="D291" s="255"/>
      <c r="E291" s="255"/>
    </row>
    <row r="292" customFormat="false" ht="12.75" hidden="false" customHeight="false" outlineLevel="0" collapsed="false">
      <c r="C292" s="255"/>
      <c r="D292" s="255"/>
      <c r="E292" s="255"/>
    </row>
    <row r="293" customFormat="false" ht="12.75" hidden="false" customHeight="false" outlineLevel="0" collapsed="false">
      <c r="C293" s="255"/>
      <c r="D293" s="255"/>
      <c r="E293" s="255"/>
    </row>
    <row r="294" customFormat="false" ht="12.75" hidden="false" customHeight="false" outlineLevel="0" collapsed="false">
      <c r="C294" s="255"/>
      <c r="D294" s="255"/>
      <c r="E294" s="255"/>
    </row>
    <row r="295" customFormat="false" ht="12.75" hidden="false" customHeight="false" outlineLevel="0" collapsed="false">
      <c r="C295" s="255"/>
      <c r="D295" s="255"/>
      <c r="E295" s="255"/>
    </row>
    <row r="296" customFormat="false" ht="12.75" hidden="false" customHeight="false" outlineLevel="0" collapsed="false">
      <c r="C296" s="255"/>
      <c r="D296" s="255"/>
      <c r="E296" s="255"/>
    </row>
    <row r="297" customFormat="false" ht="12.75" hidden="false" customHeight="false" outlineLevel="0" collapsed="false">
      <c r="C297" s="255"/>
      <c r="D297" s="255"/>
      <c r="E297" s="255"/>
    </row>
    <row r="298" customFormat="false" ht="12.75" hidden="false" customHeight="false" outlineLevel="0" collapsed="false">
      <c r="C298" s="255"/>
      <c r="D298" s="255"/>
      <c r="E298" s="255"/>
    </row>
    <row r="299" customFormat="false" ht="12.75" hidden="false" customHeight="false" outlineLevel="0" collapsed="false">
      <c r="C299" s="255"/>
      <c r="D299" s="255"/>
      <c r="E299" s="255"/>
    </row>
    <row r="300" customFormat="false" ht="12.75" hidden="false" customHeight="false" outlineLevel="0" collapsed="false">
      <c r="C300" s="255"/>
      <c r="D300" s="255"/>
      <c r="E300" s="255"/>
    </row>
    <row r="301" customFormat="false" ht="12.75" hidden="false" customHeight="false" outlineLevel="0" collapsed="false">
      <c r="C301" s="255"/>
      <c r="D301" s="255"/>
      <c r="E301" s="255"/>
    </row>
    <row r="302" customFormat="false" ht="12.75" hidden="false" customHeight="false" outlineLevel="0" collapsed="false">
      <c r="C302" s="255"/>
      <c r="D302" s="255"/>
      <c r="E302" s="255"/>
    </row>
    <row r="303" customFormat="false" ht="12.75" hidden="false" customHeight="false" outlineLevel="0" collapsed="false">
      <c r="C303" s="255"/>
      <c r="D303" s="255"/>
      <c r="E303" s="255"/>
    </row>
    <row r="304" customFormat="false" ht="12.75" hidden="false" customHeight="false" outlineLevel="0" collapsed="false">
      <c r="C304" s="255"/>
      <c r="D304" s="255"/>
      <c r="E304" s="255"/>
    </row>
    <row r="305" customFormat="false" ht="12.75" hidden="false" customHeight="false" outlineLevel="0" collapsed="false">
      <c r="C305" s="255"/>
      <c r="D305" s="255"/>
      <c r="E305" s="255"/>
    </row>
    <row r="306" customFormat="false" ht="12.75" hidden="false" customHeight="false" outlineLevel="0" collapsed="false">
      <c r="C306" s="255"/>
      <c r="D306" s="255"/>
      <c r="E306" s="255"/>
    </row>
    <row r="307" customFormat="false" ht="12.75" hidden="false" customHeight="false" outlineLevel="0" collapsed="false">
      <c r="C307" s="255"/>
      <c r="D307" s="255"/>
      <c r="E307" s="255"/>
    </row>
    <row r="308" customFormat="false" ht="12.75" hidden="false" customHeight="false" outlineLevel="0" collapsed="false">
      <c r="C308" s="255"/>
      <c r="D308" s="255"/>
      <c r="E308" s="255"/>
    </row>
    <row r="309" customFormat="false" ht="12.75" hidden="false" customHeight="false" outlineLevel="0" collapsed="false">
      <c r="C309" s="255"/>
      <c r="D309" s="255"/>
      <c r="E309" s="255"/>
    </row>
    <row r="310" customFormat="false" ht="12.75" hidden="false" customHeight="false" outlineLevel="0" collapsed="false">
      <c r="C310" s="255"/>
      <c r="D310" s="255"/>
      <c r="E310" s="255"/>
    </row>
    <row r="311" customFormat="false" ht="12.75" hidden="false" customHeight="false" outlineLevel="0" collapsed="false">
      <c r="C311" s="255"/>
      <c r="D311" s="255"/>
      <c r="E311" s="255"/>
    </row>
    <row r="312" customFormat="false" ht="12.75" hidden="false" customHeight="false" outlineLevel="0" collapsed="false">
      <c r="C312" s="255"/>
      <c r="D312" s="255"/>
      <c r="E312" s="255"/>
    </row>
    <row r="313" customFormat="false" ht="12.75" hidden="false" customHeight="false" outlineLevel="0" collapsed="false">
      <c r="C313" s="255"/>
      <c r="D313" s="255"/>
      <c r="E313" s="255"/>
    </row>
    <row r="314" customFormat="false" ht="12.75" hidden="false" customHeight="false" outlineLevel="0" collapsed="false">
      <c r="C314" s="255"/>
      <c r="D314" s="255"/>
      <c r="E314" s="255"/>
    </row>
    <row r="315" customFormat="false" ht="12.75" hidden="false" customHeight="false" outlineLevel="0" collapsed="false">
      <c r="C315" s="255"/>
      <c r="D315" s="255"/>
      <c r="E315" s="255"/>
    </row>
    <row r="316" customFormat="false" ht="12.75" hidden="false" customHeight="false" outlineLevel="0" collapsed="false">
      <c r="C316" s="255"/>
      <c r="D316" s="255"/>
      <c r="E316" s="255"/>
    </row>
    <row r="317" customFormat="false" ht="12.75" hidden="false" customHeight="false" outlineLevel="0" collapsed="false">
      <c r="C317" s="255"/>
      <c r="D317" s="255"/>
      <c r="E317" s="255"/>
    </row>
    <row r="318" customFormat="false" ht="12.75" hidden="false" customHeight="false" outlineLevel="0" collapsed="false">
      <c r="C318" s="255"/>
      <c r="D318" s="255"/>
      <c r="E318" s="255"/>
    </row>
    <row r="319" customFormat="false" ht="12.75" hidden="false" customHeight="false" outlineLevel="0" collapsed="false">
      <c r="C319" s="255"/>
      <c r="D319" s="255"/>
      <c r="E319" s="255"/>
    </row>
    <row r="320" customFormat="false" ht="12.75" hidden="false" customHeight="false" outlineLevel="0" collapsed="false">
      <c r="C320" s="255"/>
      <c r="D320" s="255"/>
      <c r="E320" s="255"/>
    </row>
    <row r="321" customFormat="false" ht="12.75" hidden="false" customHeight="false" outlineLevel="0" collapsed="false">
      <c r="C321" s="255"/>
      <c r="D321" s="255"/>
      <c r="E321" s="255"/>
    </row>
    <row r="322" customFormat="false" ht="12.75" hidden="false" customHeight="false" outlineLevel="0" collapsed="false">
      <c r="C322" s="255"/>
      <c r="D322" s="255"/>
      <c r="E322" s="255"/>
    </row>
    <row r="323" customFormat="false" ht="12.75" hidden="false" customHeight="false" outlineLevel="0" collapsed="false">
      <c r="C323" s="255"/>
      <c r="D323" s="255"/>
      <c r="E323" s="255"/>
    </row>
    <row r="324" customFormat="false" ht="12.75" hidden="false" customHeight="false" outlineLevel="0" collapsed="false">
      <c r="C324" s="255"/>
      <c r="D324" s="255"/>
      <c r="E324" s="255"/>
    </row>
    <row r="325" customFormat="false" ht="12.75" hidden="false" customHeight="false" outlineLevel="0" collapsed="false">
      <c r="C325" s="255"/>
      <c r="D325" s="255"/>
      <c r="E325" s="255"/>
    </row>
    <row r="326" customFormat="false" ht="12.75" hidden="false" customHeight="false" outlineLevel="0" collapsed="false">
      <c r="C326" s="255"/>
      <c r="D326" s="255"/>
      <c r="E326" s="255"/>
    </row>
    <row r="327" customFormat="false" ht="12.75" hidden="false" customHeight="false" outlineLevel="0" collapsed="false">
      <c r="C327" s="255"/>
      <c r="D327" s="255"/>
      <c r="E327" s="255"/>
    </row>
    <row r="328" customFormat="false" ht="12.75" hidden="false" customHeight="false" outlineLevel="0" collapsed="false">
      <c r="C328" s="255"/>
      <c r="D328" s="255"/>
      <c r="E328" s="255"/>
    </row>
    <row r="329" customFormat="false" ht="12.75" hidden="false" customHeight="false" outlineLevel="0" collapsed="false">
      <c r="C329" s="255"/>
      <c r="D329" s="255"/>
      <c r="E329" s="255"/>
    </row>
    <row r="330" customFormat="false" ht="12.75" hidden="false" customHeight="false" outlineLevel="0" collapsed="false">
      <c r="C330" s="255"/>
      <c r="D330" s="255"/>
      <c r="E330" s="255"/>
    </row>
    <row r="331" customFormat="false" ht="12.75" hidden="false" customHeight="false" outlineLevel="0" collapsed="false">
      <c r="C331" s="255"/>
      <c r="D331" s="255"/>
      <c r="E331" s="255"/>
    </row>
    <row r="332" customFormat="false" ht="12.75" hidden="false" customHeight="false" outlineLevel="0" collapsed="false">
      <c r="C332" s="255"/>
      <c r="D332" s="255"/>
      <c r="E332" s="255"/>
    </row>
    <row r="333" customFormat="false" ht="12.75" hidden="false" customHeight="false" outlineLevel="0" collapsed="false">
      <c r="C333" s="255"/>
      <c r="D333" s="255"/>
      <c r="E333" s="255"/>
    </row>
    <row r="334" customFormat="false" ht="12.75" hidden="false" customHeight="false" outlineLevel="0" collapsed="false">
      <c r="C334" s="255"/>
      <c r="D334" s="255"/>
      <c r="E334" s="255"/>
    </row>
    <row r="335" customFormat="false" ht="12.75" hidden="false" customHeight="false" outlineLevel="0" collapsed="false">
      <c r="C335" s="255"/>
      <c r="D335" s="255"/>
      <c r="E335" s="255"/>
    </row>
    <row r="336" customFormat="false" ht="12.75" hidden="false" customHeight="false" outlineLevel="0" collapsed="false">
      <c r="C336" s="255"/>
      <c r="D336" s="255"/>
      <c r="E336" s="255"/>
    </row>
    <row r="337" customFormat="false" ht="12.75" hidden="false" customHeight="false" outlineLevel="0" collapsed="false">
      <c r="C337" s="255"/>
      <c r="D337" s="255"/>
      <c r="E337" s="255"/>
    </row>
    <row r="338" customFormat="false" ht="12.75" hidden="false" customHeight="false" outlineLevel="0" collapsed="false">
      <c r="C338" s="255"/>
      <c r="D338" s="255"/>
      <c r="E338" s="255"/>
    </row>
    <row r="339" customFormat="false" ht="12.75" hidden="false" customHeight="false" outlineLevel="0" collapsed="false">
      <c r="C339" s="255"/>
      <c r="D339" s="255"/>
      <c r="E339" s="255"/>
    </row>
    <row r="340" customFormat="false" ht="12.75" hidden="false" customHeight="false" outlineLevel="0" collapsed="false">
      <c r="C340" s="255"/>
      <c r="D340" s="255"/>
      <c r="E340" s="255"/>
    </row>
    <row r="341" customFormat="false" ht="12.75" hidden="false" customHeight="false" outlineLevel="0" collapsed="false">
      <c r="C341" s="255"/>
      <c r="D341" s="255"/>
      <c r="E341" s="255"/>
    </row>
    <row r="342" customFormat="false" ht="12.75" hidden="false" customHeight="false" outlineLevel="0" collapsed="false">
      <c r="C342" s="255"/>
      <c r="D342" s="255"/>
      <c r="E342" s="255"/>
    </row>
    <row r="343" customFormat="false" ht="12.75" hidden="false" customHeight="false" outlineLevel="0" collapsed="false">
      <c r="C343" s="255"/>
      <c r="D343" s="255"/>
      <c r="E343" s="255"/>
    </row>
    <row r="344" customFormat="false" ht="12.75" hidden="false" customHeight="false" outlineLevel="0" collapsed="false">
      <c r="C344" s="255"/>
      <c r="D344" s="255"/>
      <c r="E344" s="255"/>
    </row>
    <row r="345" customFormat="false" ht="12.75" hidden="false" customHeight="false" outlineLevel="0" collapsed="false">
      <c r="C345" s="255"/>
      <c r="D345" s="255"/>
      <c r="E345" s="255"/>
    </row>
    <row r="346" customFormat="false" ht="12.75" hidden="false" customHeight="false" outlineLevel="0" collapsed="false">
      <c r="C346" s="255"/>
      <c r="D346" s="255"/>
      <c r="E346" s="255"/>
    </row>
    <row r="347" customFormat="false" ht="12.75" hidden="false" customHeight="false" outlineLevel="0" collapsed="false">
      <c r="C347" s="255"/>
      <c r="D347" s="255"/>
      <c r="E347" s="255"/>
    </row>
    <row r="348" customFormat="false" ht="12.75" hidden="false" customHeight="false" outlineLevel="0" collapsed="false">
      <c r="C348" s="255"/>
      <c r="D348" s="255"/>
      <c r="E348" s="255"/>
    </row>
    <row r="349" customFormat="false" ht="12.75" hidden="false" customHeight="false" outlineLevel="0" collapsed="false">
      <c r="C349" s="255"/>
      <c r="D349" s="255"/>
      <c r="E349" s="255"/>
    </row>
    <row r="350" customFormat="false" ht="12.75" hidden="false" customHeight="false" outlineLevel="0" collapsed="false">
      <c r="C350" s="255"/>
      <c r="D350" s="255"/>
      <c r="E350" s="255"/>
    </row>
    <row r="351" customFormat="false" ht="12.75" hidden="false" customHeight="false" outlineLevel="0" collapsed="false">
      <c r="C351" s="255"/>
      <c r="D351" s="255"/>
      <c r="E351" s="255"/>
    </row>
    <row r="352" customFormat="false" ht="12.75" hidden="false" customHeight="false" outlineLevel="0" collapsed="false">
      <c r="C352" s="255"/>
      <c r="D352" s="255"/>
      <c r="E352" s="255"/>
    </row>
    <row r="353" customFormat="false" ht="12.75" hidden="false" customHeight="false" outlineLevel="0" collapsed="false">
      <c r="C353" s="255"/>
      <c r="D353" s="255"/>
      <c r="E353" s="255"/>
    </row>
    <row r="354" customFormat="false" ht="12.75" hidden="false" customHeight="false" outlineLevel="0" collapsed="false">
      <c r="C354" s="255"/>
      <c r="D354" s="255"/>
      <c r="E354" s="255"/>
    </row>
    <row r="355" customFormat="false" ht="12.75" hidden="false" customHeight="false" outlineLevel="0" collapsed="false">
      <c r="C355" s="255"/>
      <c r="D355" s="255"/>
      <c r="E355" s="255"/>
    </row>
    <row r="356" customFormat="false" ht="12.75" hidden="false" customHeight="false" outlineLevel="0" collapsed="false">
      <c r="C356" s="255"/>
      <c r="D356" s="255"/>
      <c r="E356" s="255"/>
    </row>
    <row r="357" customFormat="false" ht="12.75" hidden="false" customHeight="false" outlineLevel="0" collapsed="false">
      <c r="C357" s="255"/>
      <c r="D357" s="255"/>
      <c r="E357" s="255"/>
    </row>
    <row r="358" customFormat="false" ht="12.75" hidden="false" customHeight="false" outlineLevel="0" collapsed="false">
      <c r="C358" s="255"/>
      <c r="D358" s="255"/>
      <c r="E358" s="255"/>
    </row>
    <row r="359" customFormat="false" ht="12.75" hidden="false" customHeight="false" outlineLevel="0" collapsed="false">
      <c r="C359" s="255"/>
      <c r="D359" s="255"/>
      <c r="E359" s="255"/>
    </row>
    <row r="360" customFormat="false" ht="12.75" hidden="false" customHeight="false" outlineLevel="0" collapsed="false">
      <c r="C360" s="255"/>
      <c r="D360" s="255"/>
      <c r="E360" s="255"/>
    </row>
    <row r="361" customFormat="false" ht="12.75" hidden="false" customHeight="false" outlineLevel="0" collapsed="false">
      <c r="C361" s="255"/>
      <c r="D361" s="255"/>
      <c r="E361" s="255"/>
    </row>
    <row r="362" customFormat="false" ht="12.75" hidden="false" customHeight="false" outlineLevel="0" collapsed="false">
      <c r="C362" s="255"/>
      <c r="D362" s="255"/>
      <c r="E362" s="255"/>
    </row>
    <row r="363" customFormat="false" ht="12.75" hidden="false" customHeight="false" outlineLevel="0" collapsed="false">
      <c r="C363" s="255"/>
      <c r="D363" s="255"/>
      <c r="E363" s="255"/>
    </row>
    <row r="364" customFormat="false" ht="12.75" hidden="false" customHeight="false" outlineLevel="0" collapsed="false">
      <c r="C364" s="255"/>
      <c r="D364" s="255"/>
      <c r="E364" s="255"/>
    </row>
    <row r="365" customFormat="false" ht="12.75" hidden="false" customHeight="false" outlineLevel="0" collapsed="false">
      <c r="C365" s="255"/>
      <c r="D365" s="255"/>
      <c r="E365" s="255"/>
    </row>
    <row r="366" customFormat="false" ht="12.75" hidden="false" customHeight="false" outlineLevel="0" collapsed="false">
      <c r="C366" s="255"/>
      <c r="D366" s="255"/>
      <c r="E366" s="255"/>
    </row>
    <row r="367" customFormat="false" ht="12.75" hidden="false" customHeight="false" outlineLevel="0" collapsed="false">
      <c r="C367" s="255"/>
      <c r="D367" s="255"/>
      <c r="E367" s="255"/>
    </row>
    <row r="368" customFormat="false" ht="12.75" hidden="false" customHeight="false" outlineLevel="0" collapsed="false">
      <c r="C368" s="255"/>
      <c r="D368" s="255"/>
      <c r="E368" s="255"/>
    </row>
    <row r="369" customFormat="false" ht="12.75" hidden="false" customHeight="false" outlineLevel="0" collapsed="false">
      <c r="C369" s="255"/>
      <c r="D369" s="255"/>
      <c r="E369" s="255"/>
    </row>
    <row r="370" customFormat="false" ht="12.75" hidden="false" customHeight="false" outlineLevel="0" collapsed="false">
      <c r="C370" s="255"/>
      <c r="D370" s="255"/>
      <c r="E370" s="255"/>
    </row>
    <row r="371" customFormat="false" ht="12.75" hidden="false" customHeight="false" outlineLevel="0" collapsed="false">
      <c r="C371" s="255"/>
      <c r="D371" s="255"/>
      <c r="E371" s="255"/>
    </row>
    <row r="372" customFormat="false" ht="12.75" hidden="false" customHeight="false" outlineLevel="0" collapsed="false">
      <c r="C372" s="255"/>
      <c r="D372" s="255"/>
      <c r="E372" s="255"/>
    </row>
    <row r="373" customFormat="false" ht="12.75" hidden="false" customHeight="false" outlineLevel="0" collapsed="false">
      <c r="C373" s="255"/>
      <c r="D373" s="255"/>
      <c r="E373" s="255"/>
    </row>
    <row r="374" customFormat="false" ht="12.75" hidden="false" customHeight="false" outlineLevel="0" collapsed="false">
      <c r="C374" s="255"/>
      <c r="D374" s="255"/>
      <c r="E374" s="255"/>
    </row>
    <row r="375" customFormat="false" ht="12.75" hidden="false" customHeight="false" outlineLevel="0" collapsed="false">
      <c r="C375" s="255"/>
      <c r="D375" s="255"/>
      <c r="E375" s="255"/>
    </row>
    <row r="376" customFormat="false" ht="12.75" hidden="false" customHeight="false" outlineLevel="0" collapsed="false">
      <c r="C376" s="255"/>
      <c r="D376" s="255"/>
      <c r="E376" s="255"/>
    </row>
    <row r="377" customFormat="false" ht="12.75" hidden="false" customHeight="false" outlineLevel="0" collapsed="false">
      <c r="C377" s="255"/>
      <c r="D377" s="255"/>
      <c r="E377" s="255"/>
    </row>
    <row r="378" customFormat="false" ht="12.75" hidden="false" customHeight="false" outlineLevel="0" collapsed="false">
      <c r="C378" s="255"/>
      <c r="D378" s="255"/>
      <c r="E378" s="255"/>
    </row>
    <row r="379" customFormat="false" ht="12.75" hidden="false" customHeight="false" outlineLevel="0" collapsed="false">
      <c r="C379" s="255"/>
      <c r="D379" s="255"/>
      <c r="E379" s="255"/>
    </row>
    <row r="380" customFormat="false" ht="12.75" hidden="false" customHeight="false" outlineLevel="0" collapsed="false">
      <c r="C380" s="255"/>
      <c r="D380" s="255"/>
      <c r="E380" s="255"/>
    </row>
    <row r="381" customFormat="false" ht="12.75" hidden="false" customHeight="false" outlineLevel="0" collapsed="false">
      <c r="C381" s="255"/>
      <c r="D381" s="255"/>
      <c r="E381" s="255"/>
    </row>
    <row r="382" customFormat="false" ht="12.75" hidden="false" customHeight="false" outlineLevel="0" collapsed="false">
      <c r="C382" s="255"/>
      <c r="D382" s="255"/>
      <c r="E382" s="255"/>
    </row>
    <row r="383" customFormat="false" ht="12.75" hidden="false" customHeight="false" outlineLevel="0" collapsed="false">
      <c r="C383" s="255"/>
      <c r="D383" s="255"/>
      <c r="E383" s="255"/>
    </row>
    <row r="384" customFormat="false" ht="12.75" hidden="false" customHeight="false" outlineLevel="0" collapsed="false">
      <c r="C384" s="255"/>
      <c r="D384" s="255"/>
      <c r="E384" s="255"/>
    </row>
    <row r="385" customFormat="false" ht="12.75" hidden="false" customHeight="false" outlineLevel="0" collapsed="false">
      <c r="C385" s="255"/>
      <c r="D385" s="255"/>
      <c r="E385" s="255"/>
    </row>
    <row r="386" customFormat="false" ht="12.75" hidden="false" customHeight="false" outlineLevel="0" collapsed="false">
      <c r="C386" s="255"/>
      <c r="D386" s="255"/>
      <c r="E386" s="255"/>
    </row>
    <row r="387" customFormat="false" ht="12.75" hidden="false" customHeight="false" outlineLevel="0" collapsed="false">
      <c r="C387" s="255"/>
      <c r="D387" s="255"/>
      <c r="E387" s="255"/>
    </row>
    <row r="388" customFormat="false" ht="12.75" hidden="false" customHeight="false" outlineLevel="0" collapsed="false">
      <c r="C388" s="255"/>
      <c r="D388" s="255"/>
      <c r="E388" s="255"/>
    </row>
    <row r="389" customFormat="false" ht="12.75" hidden="false" customHeight="false" outlineLevel="0" collapsed="false">
      <c r="C389" s="255"/>
      <c r="D389" s="255"/>
      <c r="E389" s="255"/>
    </row>
    <row r="390" customFormat="false" ht="12.75" hidden="false" customHeight="false" outlineLevel="0" collapsed="false">
      <c r="C390" s="255"/>
      <c r="D390" s="255"/>
      <c r="E390" s="255"/>
    </row>
    <row r="391" customFormat="false" ht="12.75" hidden="false" customHeight="false" outlineLevel="0" collapsed="false">
      <c r="C391" s="255"/>
      <c r="D391" s="255"/>
      <c r="E391" s="255"/>
    </row>
    <row r="392" customFormat="false" ht="12.75" hidden="false" customHeight="false" outlineLevel="0" collapsed="false">
      <c r="C392" s="255"/>
      <c r="D392" s="255"/>
      <c r="E392" s="255"/>
    </row>
    <row r="393" customFormat="false" ht="12.75" hidden="false" customHeight="false" outlineLevel="0" collapsed="false">
      <c r="C393" s="255"/>
      <c r="D393" s="255"/>
      <c r="E393" s="255"/>
    </row>
    <row r="394" customFormat="false" ht="12.75" hidden="false" customHeight="false" outlineLevel="0" collapsed="false">
      <c r="C394" s="255"/>
      <c r="D394" s="255"/>
      <c r="E394" s="255"/>
    </row>
    <row r="395" customFormat="false" ht="12.75" hidden="false" customHeight="false" outlineLevel="0" collapsed="false">
      <c r="C395" s="255"/>
      <c r="D395" s="255"/>
      <c r="E395" s="255"/>
    </row>
    <row r="396" customFormat="false" ht="12.75" hidden="false" customHeight="false" outlineLevel="0" collapsed="false">
      <c r="C396" s="255"/>
      <c r="D396" s="255"/>
      <c r="E396" s="255"/>
    </row>
    <row r="397" customFormat="false" ht="12.75" hidden="false" customHeight="false" outlineLevel="0" collapsed="false">
      <c r="C397" s="255"/>
      <c r="D397" s="255"/>
      <c r="E397" s="255"/>
    </row>
    <row r="398" customFormat="false" ht="12.75" hidden="false" customHeight="false" outlineLevel="0" collapsed="false">
      <c r="C398" s="255"/>
      <c r="D398" s="255"/>
      <c r="E398" s="255"/>
    </row>
    <row r="399" customFormat="false" ht="12.75" hidden="false" customHeight="false" outlineLevel="0" collapsed="false">
      <c r="C399" s="255"/>
      <c r="D399" s="255"/>
      <c r="E399" s="255"/>
    </row>
    <row r="400" customFormat="false" ht="12.75" hidden="false" customHeight="false" outlineLevel="0" collapsed="false">
      <c r="C400" s="255"/>
      <c r="D400" s="255"/>
      <c r="E400" s="255"/>
    </row>
    <row r="401" customFormat="false" ht="12.75" hidden="false" customHeight="false" outlineLevel="0" collapsed="false">
      <c r="C401" s="255"/>
      <c r="D401" s="255"/>
      <c r="E401" s="255"/>
    </row>
    <row r="402" customFormat="false" ht="12.75" hidden="false" customHeight="false" outlineLevel="0" collapsed="false">
      <c r="C402" s="255"/>
      <c r="D402" s="255"/>
      <c r="E402" s="255"/>
    </row>
    <row r="403" customFormat="false" ht="12.75" hidden="false" customHeight="false" outlineLevel="0" collapsed="false">
      <c r="C403" s="255"/>
      <c r="D403" s="255"/>
      <c r="E403" s="255"/>
    </row>
    <row r="404" customFormat="false" ht="12.75" hidden="false" customHeight="false" outlineLevel="0" collapsed="false">
      <c r="C404" s="255"/>
      <c r="D404" s="255"/>
      <c r="E404" s="255"/>
    </row>
    <row r="405" customFormat="false" ht="12.75" hidden="false" customHeight="false" outlineLevel="0" collapsed="false">
      <c r="C405" s="255"/>
      <c r="D405" s="255"/>
      <c r="E405" s="255"/>
    </row>
    <row r="406" customFormat="false" ht="12.75" hidden="false" customHeight="false" outlineLevel="0" collapsed="false">
      <c r="C406" s="255"/>
      <c r="D406" s="255"/>
      <c r="E406" s="255"/>
    </row>
    <row r="407" customFormat="false" ht="12.75" hidden="false" customHeight="false" outlineLevel="0" collapsed="false">
      <c r="C407" s="255"/>
      <c r="D407" s="255"/>
      <c r="E407" s="255"/>
    </row>
    <row r="408" customFormat="false" ht="12.75" hidden="false" customHeight="false" outlineLevel="0" collapsed="false">
      <c r="C408" s="255"/>
      <c r="D408" s="255"/>
      <c r="E408" s="255"/>
    </row>
    <row r="409" customFormat="false" ht="12.75" hidden="false" customHeight="false" outlineLevel="0" collapsed="false">
      <c r="C409" s="255"/>
      <c r="D409" s="255"/>
      <c r="E409" s="255"/>
    </row>
    <row r="410" customFormat="false" ht="12.75" hidden="false" customHeight="false" outlineLevel="0" collapsed="false">
      <c r="C410" s="255"/>
      <c r="D410" s="255"/>
      <c r="E410" s="255"/>
    </row>
    <row r="411" customFormat="false" ht="12.75" hidden="false" customHeight="false" outlineLevel="0" collapsed="false">
      <c r="C411" s="255"/>
      <c r="D411" s="255"/>
      <c r="E411" s="255"/>
    </row>
    <row r="412" customFormat="false" ht="12.75" hidden="false" customHeight="false" outlineLevel="0" collapsed="false">
      <c r="C412" s="255"/>
      <c r="D412" s="255"/>
      <c r="E412" s="255"/>
    </row>
    <row r="413" customFormat="false" ht="12.75" hidden="false" customHeight="false" outlineLevel="0" collapsed="false">
      <c r="C413" s="255"/>
      <c r="D413" s="255"/>
      <c r="E413" s="255"/>
    </row>
    <row r="414" customFormat="false" ht="12.75" hidden="false" customHeight="false" outlineLevel="0" collapsed="false">
      <c r="C414" s="255"/>
      <c r="D414" s="255"/>
      <c r="E414" s="255"/>
    </row>
    <row r="415" customFormat="false" ht="12.75" hidden="false" customHeight="false" outlineLevel="0" collapsed="false">
      <c r="C415" s="255"/>
      <c r="D415" s="255"/>
      <c r="E415" s="255"/>
    </row>
    <row r="416" customFormat="false" ht="12.75" hidden="false" customHeight="false" outlineLevel="0" collapsed="false">
      <c r="C416" s="255"/>
      <c r="D416" s="255"/>
      <c r="E416" s="255"/>
    </row>
    <row r="417" customFormat="false" ht="12.75" hidden="false" customHeight="false" outlineLevel="0" collapsed="false">
      <c r="C417" s="255"/>
      <c r="D417" s="255"/>
      <c r="E417" s="255"/>
    </row>
    <row r="418" customFormat="false" ht="12.75" hidden="false" customHeight="false" outlineLevel="0" collapsed="false">
      <c r="C418" s="255"/>
      <c r="D418" s="255"/>
      <c r="E418" s="255"/>
    </row>
    <row r="419" customFormat="false" ht="12.75" hidden="false" customHeight="false" outlineLevel="0" collapsed="false">
      <c r="C419" s="255"/>
      <c r="D419" s="255"/>
      <c r="E419" s="255"/>
    </row>
    <row r="420" customFormat="false" ht="12.75" hidden="false" customHeight="false" outlineLevel="0" collapsed="false">
      <c r="C420" s="255"/>
      <c r="D420" s="255"/>
      <c r="E420" s="255"/>
    </row>
    <row r="421" customFormat="false" ht="12.75" hidden="false" customHeight="false" outlineLevel="0" collapsed="false">
      <c r="C421" s="255"/>
      <c r="D421" s="255"/>
      <c r="E421" s="255"/>
    </row>
    <row r="422" customFormat="false" ht="12.75" hidden="false" customHeight="false" outlineLevel="0" collapsed="false">
      <c r="C422" s="255"/>
      <c r="D422" s="255"/>
      <c r="E422" s="255"/>
    </row>
    <row r="423" customFormat="false" ht="12.75" hidden="false" customHeight="false" outlineLevel="0" collapsed="false">
      <c r="C423" s="255"/>
      <c r="D423" s="255"/>
      <c r="E423" s="255"/>
    </row>
    <row r="424" customFormat="false" ht="12.75" hidden="false" customHeight="false" outlineLevel="0" collapsed="false">
      <c r="C424" s="255"/>
      <c r="D424" s="255"/>
      <c r="E424" s="255"/>
    </row>
    <row r="425" customFormat="false" ht="12.75" hidden="false" customHeight="false" outlineLevel="0" collapsed="false">
      <c r="C425" s="255"/>
      <c r="D425" s="255"/>
      <c r="E425" s="255"/>
    </row>
    <row r="426" customFormat="false" ht="12.75" hidden="false" customHeight="false" outlineLevel="0" collapsed="false">
      <c r="C426" s="255"/>
      <c r="D426" s="255"/>
      <c r="E426" s="255"/>
    </row>
    <row r="427" customFormat="false" ht="12.75" hidden="false" customHeight="false" outlineLevel="0" collapsed="false">
      <c r="C427" s="255"/>
      <c r="D427" s="255"/>
      <c r="E427" s="255"/>
    </row>
    <row r="428" customFormat="false" ht="12.75" hidden="false" customHeight="false" outlineLevel="0" collapsed="false">
      <c r="C428" s="255"/>
      <c r="D428" s="255"/>
      <c r="E428" s="255"/>
    </row>
    <row r="429" customFormat="false" ht="12.75" hidden="false" customHeight="false" outlineLevel="0" collapsed="false">
      <c r="C429" s="255"/>
      <c r="D429" s="255"/>
      <c r="E429" s="255"/>
    </row>
    <row r="430" customFormat="false" ht="12.75" hidden="false" customHeight="false" outlineLevel="0" collapsed="false">
      <c r="C430" s="255"/>
      <c r="D430" s="255"/>
      <c r="E430" s="255"/>
    </row>
    <row r="431" customFormat="false" ht="12.75" hidden="false" customHeight="false" outlineLevel="0" collapsed="false">
      <c r="C431" s="255"/>
      <c r="D431" s="255"/>
      <c r="E431" s="255"/>
    </row>
    <row r="432" customFormat="false" ht="12.75" hidden="false" customHeight="false" outlineLevel="0" collapsed="false">
      <c r="C432" s="255"/>
      <c r="D432" s="255"/>
      <c r="E432" s="255"/>
    </row>
    <row r="433" customFormat="false" ht="12.75" hidden="false" customHeight="false" outlineLevel="0" collapsed="false">
      <c r="C433" s="255"/>
      <c r="D433" s="255"/>
      <c r="E433" s="255"/>
    </row>
    <row r="434" customFormat="false" ht="12.75" hidden="false" customHeight="false" outlineLevel="0" collapsed="false">
      <c r="C434" s="255"/>
      <c r="D434" s="255"/>
      <c r="E434" s="255"/>
    </row>
    <row r="435" customFormat="false" ht="12.75" hidden="false" customHeight="false" outlineLevel="0" collapsed="false">
      <c r="C435" s="255"/>
      <c r="D435" s="255"/>
      <c r="E435" s="255"/>
    </row>
    <row r="436" customFormat="false" ht="12.75" hidden="false" customHeight="false" outlineLevel="0" collapsed="false">
      <c r="C436" s="255"/>
      <c r="D436" s="255"/>
      <c r="E436" s="255"/>
    </row>
    <row r="437" customFormat="false" ht="12.75" hidden="false" customHeight="false" outlineLevel="0" collapsed="false">
      <c r="C437" s="255"/>
      <c r="D437" s="255"/>
      <c r="E437" s="255"/>
    </row>
    <row r="438" customFormat="false" ht="12.75" hidden="false" customHeight="false" outlineLevel="0" collapsed="false">
      <c r="C438" s="255"/>
      <c r="D438" s="255"/>
      <c r="E438" s="255"/>
    </row>
    <row r="439" customFormat="false" ht="12.75" hidden="false" customHeight="false" outlineLevel="0" collapsed="false">
      <c r="C439" s="255"/>
      <c r="D439" s="255"/>
      <c r="E439" s="255"/>
    </row>
    <row r="440" customFormat="false" ht="12.75" hidden="false" customHeight="false" outlineLevel="0" collapsed="false">
      <c r="C440" s="255"/>
      <c r="D440" s="255"/>
      <c r="E440" s="255"/>
    </row>
    <row r="441" customFormat="false" ht="12.75" hidden="false" customHeight="false" outlineLevel="0" collapsed="false">
      <c r="C441" s="255"/>
      <c r="D441" s="255"/>
      <c r="E441" s="255"/>
    </row>
    <row r="442" customFormat="false" ht="12.75" hidden="false" customHeight="false" outlineLevel="0" collapsed="false">
      <c r="C442" s="255"/>
      <c r="D442" s="255"/>
      <c r="E442" s="255"/>
    </row>
    <row r="443" customFormat="false" ht="12.75" hidden="false" customHeight="false" outlineLevel="0" collapsed="false">
      <c r="C443" s="255"/>
      <c r="D443" s="255"/>
      <c r="E443" s="255"/>
    </row>
    <row r="444" customFormat="false" ht="12.75" hidden="false" customHeight="false" outlineLevel="0" collapsed="false">
      <c r="C444" s="255"/>
      <c r="D444" s="255"/>
      <c r="E444" s="255"/>
    </row>
    <row r="445" customFormat="false" ht="12.75" hidden="false" customHeight="false" outlineLevel="0" collapsed="false">
      <c r="C445" s="255"/>
      <c r="D445" s="255"/>
      <c r="E445" s="255"/>
    </row>
    <row r="446" customFormat="false" ht="12.75" hidden="false" customHeight="false" outlineLevel="0" collapsed="false">
      <c r="C446" s="255"/>
      <c r="D446" s="255"/>
      <c r="E446" s="255"/>
    </row>
    <row r="447" customFormat="false" ht="12.75" hidden="false" customHeight="false" outlineLevel="0" collapsed="false">
      <c r="C447" s="255"/>
      <c r="D447" s="255"/>
      <c r="E447" s="255"/>
    </row>
    <row r="448" customFormat="false" ht="12.75" hidden="false" customHeight="false" outlineLevel="0" collapsed="false">
      <c r="C448" s="255"/>
      <c r="D448" s="255"/>
      <c r="E448" s="255"/>
    </row>
    <row r="449" customFormat="false" ht="12.75" hidden="false" customHeight="false" outlineLevel="0" collapsed="false">
      <c r="C449" s="255"/>
      <c r="D449" s="255"/>
      <c r="E449" s="255"/>
    </row>
    <row r="450" customFormat="false" ht="12.75" hidden="false" customHeight="false" outlineLevel="0" collapsed="false">
      <c r="C450" s="255"/>
      <c r="D450" s="255"/>
      <c r="E450" s="255"/>
    </row>
    <row r="451" customFormat="false" ht="12.75" hidden="false" customHeight="false" outlineLevel="0" collapsed="false">
      <c r="C451" s="255"/>
      <c r="D451" s="255"/>
      <c r="E451" s="255"/>
    </row>
    <row r="452" customFormat="false" ht="12.75" hidden="false" customHeight="false" outlineLevel="0" collapsed="false">
      <c r="C452" s="255"/>
      <c r="D452" s="255"/>
      <c r="E452" s="255"/>
    </row>
    <row r="453" customFormat="false" ht="12.75" hidden="false" customHeight="false" outlineLevel="0" collapsed="false">
      <c r="C453" s="255"/>
      <c r="D453" s="255"/>
      <c r="E453" s="255"/>
    </row>
    <row r="454" customFormat="false" ht="12.75" hidden="false" customHeight="false" outlineLevel="0" collapsed="false">
      <c r="C454" s="255"/>
      <c r="D454" s="255"/>
      <c r="E454" s="255"/>
    </row>
    <row r="455" customFormat="false" ht="12.75" hidden="false" customHeight="false" outlineLevel="0" collapsed="false">
      <c r="C455" s="255"/>
      <c r="D455" s="255"/>
      <c r="E455" s="255"/>
    </row>
    <row r="456" customFormat="false" ht="12.75" hidden="false" customHeight="false" outlineLevel="0" collapsed="false">
      <c r="C456" s="255"/>
      <c r="D456" s="255"/>
      <c r="E456" s="255"/>
    </row>
    <row r="457" customFormat="false" ht="12.75" hidden="false" customHeight="false" outlineLevel="0" collapsed="false">
      <c r="C457" s="255"/>
      <c r="D457" s="255"/>
      <c r="E457" s="255"/>
    </row>
    <row r="458" customFormat="false" ht="12.75" hidden="false" customHeight="false" outlineLevel="0" collapsed="false">
      <c r="C458" s="255"/>
      <c r="D458" s="255"/>
      <c r="E458" s="255"/>
    </row>
    <row r="459" customFormat="false" ht="12.75" hidden="false" customHeight="false" outlineLevel="0" collapsed="false">
      <c r="C459" s="255"/>
      <c r="D459" s="255"/>
      <c r="E459" s="255"/>
    </row>
    <row r="460" customFormat="false" ht="12.75" hidden="false" customHeight="false" outlineLevel="0" collapsed="false">
      <c r="C460" s="255"/>
      <c r="D460" s="255"/>
      <c r="E460" s="255"/>
    </row>
    <row r="461" customFormat="false" ht="12.75" hidden="false" customHeight="false" outlineLevel="0" collapsed="false">
      <c r="C461" s="255"/>
      <c r="D461" s="255"/>
      <c r="E461" s="255"/>
    </row>
    <row r="462" customFormat="false" ht="12.75" hidden="false" customHeight="false" outlineLevel="0" collapsed="false">
      <c r="C462" s="255"/>
      <c r="D462" s="255"/>
      <c r="E462" s="255"/>
    </row>
    <row r="463" customFormat="false" ht="12.75" hidden="false" customHeight="false" outlineLevel="0" collapsed="false">
      <c r="C463" s="255"/>
      <c r="D463" s="255"/>
      <c r="E463" s="255"/>
    </row>
    <row r="464" customFormat="false" ht="12.75" hidden="false" customHeight="false" outlineLevel="0" collapsed="false">
      <c r="C464" s="255"/>
      <c r="D464" s="255"/>
      <c r="E464" s="255"/>
    </row>
    <row r="465" customFormat="false" ht="12.75" hidden="false" customHeight="false" outlineLevel="0" collapsed="false">
      <c r="C465" s="255"/>
      <c r="D465" s="255"/>
      <c r="E465" s="255"/>
    </row>
    <row r="466" customFormat="false" ht="12.75" hidden="false" customHeight="false" outlineLevel="0" collapsed="false">
      <c r="C466" s="255"/>
      <c r="D466" s="255"/>
      <c r="E466" s="255"/>
    </row>
    <row r="467" customFormat="false" ht="12.75" hidden="false" customHeight="false" outlineLevel="0" collapsed="false">
      <c r="C467" s="255"/>
      <c r="D467" s="255"/>
      <c r="E467" s="255"/>
    </row>
    <row r="468" customFormat="false" ht="12.75" hidden="false" customHeight="false" outlineLevel="0" collapsed="false">
      <c r="C468" s="255"/>
      <c r="D468" s="255"/>
      <c r="E468" s="255"/>
    </row>
    <row r="469" customFormat="false" ht="12.75" hidden="false" customHeight="false" outlineLevel="0" collapsed="false">
      <c r="C469" s="255"/>
      <c r="D469" s="255"/>
      <c r="E469" s="255"/>
    </row>
    <row r="470" customFormat="false" ht="12.75" hidden="false" customHeight="false" outlineLevel="0" collapsed="false">
      <c r="C470" s="255"/>
      <c r="D470" s="255"/>
      <c r="E470" s="255"/>
    </row>
    <row r="471" customFormat="false" ht="12.75" hidden="false" customHeight="false" outlineLevel="0" collapsed="false">
      <c r="C471" s="255"/>
      <c r="D471" s="255"/>
      <c r="E471" s="255"/>
    </row>
    <row r="472" customFormat="false" ht="12.75" hidden="false" customHeight="false" outlineLevel="0" collapsed="false">
      <c r="C472" s="255"/>
      <c r="D472" s="255"/>
      <c r="E472" s="255"/>
    </row>
    <row r="473" customFormat="false" ht="12.75" hidden="false" customHeight="false" outlineLevel="0" collapsed="false">
      <c r="C473" s="255"/>
      <c r="D473" s="255"/>
      <c r="E473" s="255"/>
    </row>
    <row r="474" customFormat="false" ht="12.75" hidden="false" customHeight="false" outlineLevel="0" collapsed="false">
      <c r="C474" s="255"/>
      <c r="D474" s="255"/>
      <c r="E474" s="255"/>
    </row>
    <row r="475" customFormat="false" ht="12.75" hidden="false" customHeight="false" outlineLevel="0" collapsed="false">
      <c r="C475" s="255"/>
      <c r="D475" s="255"/>
      <c r="E475" s="255"/>
    </row>
    <row r="476" customFormat="false" ht="12.75" hidden="false" customHeight="false" outlineLevel="0" collapsed="false">
      <c r="C476" s="255"/>
      <c r="D476" s="255"/>
      <c r="E476" s="255"/>
    </row>
    <row r="477" customFormat="false" ht="12.75" hidden="false" customHeight="false" outlineLevel="0" collapsed="false">
      <c r="C477" s="255"/>
      <c r="D477" s="255"/>
      <c r="E477" s="255"/>
    </row>
    <row r="478" customFormat="false" ht="12.75" hidden="false" customHeight="false" outlineLevel="0" collapsed="false">
      <c r="C478" s="255"/>
      <c r="D478" s="255"/>
      <c r="E478" s="255"/>
    </row>
    <row r="479" customFormat="false" ht="12.75" hidden="false" customHeight="false" outlineLevel="0" collapsed="false">
      <c r="C479" s="255"/>
      <c r="D479" s="255"/>
      <c r="E479" s="255"/>
    </row>
    <row r="480" customFormat="false" ht="12.75" hidden="false" customHeight="false" outlineLevel="0" collapsed="false">
      <c r="C480" s="255"/>
      <c r="D480" s="255"/>
      <c r="E480" s="255"/>
    </row>
    <row r="481" customFormat="false" ht="12.75" hidden="false" customHeight="false" outlineLevel="0" collapsed="false">
      <c r="C481" s="255"/>
      <c r="D481" s="255"/>
      <c r="E481" s="255"/>
    </row>
    <row r="482" customFormat="false" ht="12.75" hidden="false" customHeight="false" outlineLevel="0" collapsed="false">
      <c r="C482" s="255"/>
      <c r="D482" s="255"/>
      <c r="E482" s="255"/>
    </row>
    <row r="483" customFormat="false" ht="12.75" hidden="false" customHeight="false" outlineLevel="0" collapsed="false">
      <c r="C483" s="255"/>
      <c r="D483" s="255"/>
      <c r="E483" s="255"/>
    </row>
    <row r="484" customFormat="false" ht="12.75" hidden="false" customHeight="false" outlineLevel="0" collapsed="false">
      <c r="C484" s="255"/>
      <c r="D484" s="255"/>
      <c r="E484" s="255"/>
    </row>
    <row r="485" customFormat="false" ht="12.75" hidden="false" customHeight="false" outlineLevel="0" collapsed="false">
      <c r="C485" s="255"/>
      <c r="D485" s="255"/>
      <c r="E485" s="255"/>
    </row>
    <row r="486" customFormat="false" ht="12.75" hidden="false" customHeight="false" outlineLevel="0" collapsed="false">
      <c r="C486" s="255"/>
      <c r="D486" s="255"/>
      <c r="E486" s="255"/>
    </row>
    <row r="487" customFormat="false" ht="12.75" hidden="false" customHeight="false" outlineLevel="0" collapsed="false">
      <c r="C487" s="255"/>
      <c r="D487" s="255"/>
      <c r="E487" s="255"/>
    </row>
    <row r="488" customFormat="false" ht="12.75" hidden="false" customHeight="false" outlineLevel="0" collapsed="false">
      <c r="C488" s="255"/>
      <c r="D488" s="255"/>
      <c r="E488" s="255"/>
    </row>
    <row r="489" customFormat="false" ht="12.75" hidden="false" customHeight="false" outlineLevel="0" collapsed="false">
      <c r="C489" s="255"/>
      <c r="D489" s="255"/>
      <c r="E489" s="255"/>
    </row>
    <row r="490" customFormat="false" ht="12.75" hidden="false" customHeight="false" outlineLevel="0" collapsed="false">
      <c r="C490" s="255"/>
      <c r="D490" s="255"/>
      <c r="E490" s="255"/>
    </row>
    <row r="491" customFormat="false" ht="12.75" hidden="false" customHeight="false" outlineLevel="0" collapsed="false">
      <c r="C491" s="255"/>
      <c r="D491" s="255"/>
      <c r="E491" s="255"/>
    </row>
    <row r="492" customFormat="false" ht="12.75" hidden="false" customHeight="false" outlineLevel="0" collapsed="false">
      <c r="C492" s="255"/>
      <c r="D492" s="255"/>
      <c r="E492" s="255"/>
    </row>
    <row r="493" customFormat="false" ht="12.75" hidden="false" customHeight="false" outlineLevel="0" collapsed="false">
      <c r="C493" s="255"/>
      <c r="D493" s="255"/>
      <c r="E493" s="255"/>
    </row>
    <row r="494" customFormat="false" ht="12.75" hidden="false" customHeight="false" outlineLevel="0" collapsed="false">
      <c r="C494" s="255"/>
      <c r="D494" s="255"/>
      <c r="E494" s="255"/>
    </row>
    <row r="495" customFormat="false" ht="12.75" hidden="false" customHeight="false" outlineLevel="0" collapsed="false">
      <c r="C495" s="255"/>
      <c r="D495" s="255"/>
      <c r="E495" s="255"/>
    </row>
    <row r="496" customFormat="false" ht="12.75" hidden="false" customHeight="false" outlineLevel="0" collapsed="false">
      <c r="C496" s="255"/>
      <c r="D496" s="255"/>
      <c r="E496" s="255"/>
    </row>
    <row r="497" customFormat="false" ht="12.75" hidden="false" customHeight="false" outlineLevel="0" collapsed="false">
      <c r="C497" s="255"/>
      <c r="D497" s="255"/>
      <c r="E497" s="255"/>
    </row>
    <row r="498" customFormat="false" ht="12.75" hidden="false" customHeight="false" outlineLevel="0" collapsed="false">
      <c r="C498" s="255"/>
      <c r="D498" s="255"/>
      <c r="E498" s="255"/>
    </row>
    <row r="499" customFormat="false" ht="12.75" hidden="false" customHeight="false" outlineLevel="0" collapsed="false">
      <c r="C499" s="255"/>
      <c r="D499" s="255"/>
      <c r="E499" s="255"/>
    </row>
    <row r="500" customFormat="false" ht="12.75" hidden="false" customHeight="false" outlineLevel="0" collapsed="false">
      <c r="C500" s="255"/>
      <c r="D500" s="255"/>
      <c r="E500" s="255"/>
    </row>
    <row r="501" customFormat="false" ht="12.75" hidden="false" customHeight="false" outlineLevel="0" collapsed="false">
      <c r="C501" s="255"/>
      <c r="D501" s="255"/>
      <c r="E501" s="255"/>
    </row>
    <row r="502" customFormat="false" ht="12.75" hidden="false" customHeight="false" outlineLevel="0" collapsed="false">
      <c r="C502" s="255"/>
      <c r="D502" s="255"/>
      <c r="E502" s="255"/>
    </row>
    <row r="503" customFormat="false" ht="12.75" hidden="false" customHeight="false" outlineLevel="0" collapsed="false">
      <c r="C503" s="255"/>
      <c r="D503" s="255"/>
      <c r="E503" s="255"/>
    </row>
    <row r="504" customFormat="false" ht="12.75" hidden="false" customHeight="false" outlineLevel="0" collapsed="false">
      <c r="C504" s="255"/>
      <c r="D504" s="255"/>
      <c r="E504" s="255"/>
    </row>
    <row r="505" customFormat="false" ht="12.75" hidden="false" customHeight="false" outlineLevel="0" collapsed="false">
      <c r="C505" s="255"/>
      <c r="D505" s="255"/>
      <c r="E505" s="255"/>
    </row>
    <row r="506" customFormat="false" ht="12.75" hidden="false" customHeight="false" outlineLevel="0" collapsed="false">
      <c r="C506" s="255"/>
      <c r="D506" s="255"/>
      <c r="E506" s="255"/>
    </row>
    <row r="507" customFormat="false" ht="12.75" hidden="false" customHeight="false" outlineLevel="0" collapsed="false">
      <c r="C507" s="255"/>
      <c r="D507" s="255"/>
      <c r="E507" s="255"/>
    </row>
    <row r="508" customFormat="false" ht="12.75" hidden="false" customHeight="false" outlineLevel="0" collapsed="false">
      <c r="C508" s="255"/>
      <c r="D508" s="255"/>
      <c r="E508" s="255"/>
    </row>
    <row r="509" customFormat="false" ht="12.75" hidden="false" customHeight="false" outlineLevel="0" collapsed="false">
      <c r="C509" s="255"/>
      <c r="D509" s="255"/>
      <c r="E509" s="255"/>
    </row>
    <row r="510" customFormat="false" ht="12.75" hidden="false" customHeight="false" outlineLevel="0" collapsed="false">
      <c r="C510" s="255"/>
      <c r="D510" s="255"/>
      <c r="E510" s="255"/>
    </row>
    <row r="511" customFormat="false" ht="12.75" hidden="false" customHeight="false" outlineLevel="0" collapsed="false">
      <c r="C511" s="255"/>
      <c r="D511" s="255"/>
      <c r="E511" s="255"/>
    </row>
    <row r="512" customFormat="false" ht="12.75" hidden="false" customHeight="false" outlineLevel="0" collapsed="false">
      <c r="C512" s="255"/>
      <c r="D512" s="255"/>
      <c r="E512" s="255"/>
    </row>
    <row r="513" customFormat="false" ht="12.75" hidden="false" customHeight="false" outlineLevel="0" collapsed="false">
      <c r="C513" s="255"/>
      <c r="D513" s="255"/>
      <c r="E513" s="255"/>
    </row>
    <row r="514" customFormat="false" ht="12.75" hidden="false" customHeight="false" outlineLevel="0" collapsed="false">
      <c r="C514" s="255"/>
      <c r="D514" s="255"/>
      <c r="E514" s="255"/>
    </row>
    <row r="515" customFormat="false" ht="12.75" hidden="false" customHeight="false" outlineLevel="0" collapsed="false">
      <c r="C515" s="255"/>
      <c r="D515" s="255"/>
      <c r="E515" s="255"/>
    </row>
    <row r="516" customFormat="false" ht="12.75" hidden="false" customHeight="false" outlineLevel="0" collapsed="false">
      <c r="C516" s="255"/>
      <c r="D516" s="255"/>
      <c r="E516" s="255"/>
    </row>
    <row r="517" customFormat="false" ht="12.75" hidden="false" customHeight="false" outlineLevel="0" collapsed="false">
      <c r="C517" s="255"/>
      <c r="D517" s="255"/>
      <c r="E517" s="255"/>
    </row>
    <row r="518" customFormat="false" ht="12.75" hidden="false" customHeight="false" outlineLevel="0" collapsed="false">
      <c r="C518" s="255"/>
      <c r="D518" s="255"/>
      <c r="E518" s="255"/>
    </row>
    <row r="519" customFormat="false" ht="12.75" hidden="false" customHeight="false" outlineLevel="0" collapsed="false">
      <c r="C519" s="255"/>
      <c r="D519" s="255"/>
      <c r="E519" s="255"/>
    </row>
    <row r="520" customFormat="false" ht="12.75" hidden="false" customHeight="false" outlineLevel="0" collapsed="false">
      <c r="C520" s="255"/>
      <c r="D520" s="255"/>
      <c r="E520" s="255"/>
    </row>
    <row r="521" customFormat="false" ht="12.75" hidden="false" customHeight="false" outlineLevel="0" collapsed="false">
      <c r="C521" s="255"/>
      <c r="D521" s="255"/>
      <c r="E521" s="255"/>
    </row>
    <row r="522" customFormat="false" ht="12.75" hidden="false" customHeight="false" outlineLevel="0" collapsed="false">
      <c r="C522" s="255"/>
      <c r="D522" s="255"/>
      <c r="E522" s="255"/>
    </row>
    <row r="523" customFormat="false" ht="12.75" hidden="false" customHeight="false" outlineLevel="0" collapsed="false">
      <c r="C523" s="255"/>
      <c r="D523" s="255"/>
      <c r="E523" s="255"/>
    </row>
    <row r="524" customFormat="false" ht="12.75" hidden="false" customHeight="false" outlineLevel="0" collapsed="false">
      <c r="C524" s="255"/>
      <c r="D524" s="255"/>
      <c r="E524" s="255"/>
    </row>
    <row r="525" customFormat="false" ht="12.75" hidden="false" customHeight="false" outlineLevel="0" collapsed="false">
      <c r="C525" s="255"/>
      <c r="D525" s="255"/>
      <c r="E525" s="255"/>
    </row>
    <row r="526" customFormat="false" ht="12.75" hidden="false" customHeight="false" outlineLevel="0" collapsed="false">
      <c r="C526" s="255"/>
      <c r="D526" s="255"/>
      <c r="E526" s="255"/>
    </row>
    <row r="527" customFormat="false" ht="12.75" hidden="false" customHeight="false" outlineLevel="0" collapsed="false">
      <c r="C527" s="255"/>
      <c r="D527" s="255"/>
      <c r="E527" s="255"/>
    </row>
    <row r="528" customFormat="false" ht="12.75" hidden="false" customHeight="false" outlineLevel="0" collapsed="false">
      <c r="C528" s="255"/>
      <c r="D528" s="255"/>
      <c r="E528" s="255"/>
    </row>
    <row r="529" customFormat="false" ht="12.75" hidden="false" customHeight="false" outlineLevel="0" collapsed="false">
      <c r="C529" s="255"/>
      <c r="D529" s="255"/>
      <c r="E529" s="255"/>
    </row>
    <row r="530" customFormat="false" ht="12.75" hidden="false" customHeight="false" outlineLevel="0" collapsed="false">
      <c r="C530" s="255"/>
      <c r="D530" s="255"/>
      <c r="E530" s="255"/>
    </row>
    <row r="531" customFormat="false" ht="12.75" hidden="false" customHeight="false" outlineLevel="0" collapsed="false">
      <c r="C531" s="255"/>
      <c r="D531" s="255"/>
      <c r="E531" s="255"/>
    </row>
    <row r="532" customFormat="false" ht="12.75" hidden="false" customHeight="false" outlineLevel="0" collapsed="false">
      <c r="C532" s="255"/>
      <c r="D532" s="255"/>
      <c r="E532" s="255"/>
    </row>
    <row r="533" customFormat="false" ht="12.75" hidden="false" customHeight="false" outlineLevel="0" collapsed="false">
      <c r="C533" s="255"/>
      <c r="D533" s="255"/>
      <c r="E533" s="255"/>
    </row>
    <row r="534" customFormat="false" ht="12.75" hidden="false" customHeight="false" outlineLevel="0" collapsed="false">
      <c r="C534" s="255"/>
      <c r="D534" s="255"/>
      <c r="E534" s="255"/>
    </row>
    <row r="535" customFormat="false" ht="12.75" hidden="false" customHeight="false" outlineLevel="0" collapsed="false">
      <c r="C535" s="255"/>
      <c r="D535" s="255"/>
      <c r="E535" s="255"/>
    </row>
    <row r="536" customFormat="false" ht="12.75" hidden="false" customHeight="false" outlineLevel="0" collapsed="false">
      <c r="C536" s="255"/>
      <c r="D536" s="255"/>
      <c r="E536" s="255"/>
    </row>
    <row r="537" customFormat="false" ht="12.75" hidden="false" customHeight="false" outlineLevel="0" collapsed="false">
      <c r="C537" s="255"/>
      <c r="D537" s="255"/>
      <c r="E537" s="255"/>
    </row>
    <row r="538" customFormat="false" ht="12.75" hidden="false" customHeight="false" outlineLevel="0" collapsed="false">
      <c r="C538" s="255"/>
      <c r="D538" s="255"/>
      <c r="E538" s="255"/>
    </row>
    <row r="539" customFormat="false" ht="12.75" hidden="false" customHeight="false" outlineLevel="0" collapsed="false">
      <c r="C539" s="255"/>
      <c r="D539" s="255"/>
      <c r="E539" s="255"/>
    </row>
    <row r="540" customFormat="false" ht="12.75" hidden="false" customHeight="false" outlineLevel="0" collapsed="false">
      <c r="C540" s="255"/>
      <c r="D540" s="255"/>
      <c r="E540" s="255"/>
    </row>
    <row r="541" customFormat="false" ht="12.75" hidden="false" customHeight="false" outlineLevel="0" collapsed="false">
      <c r="C541" s="255"/>
      <c r="D541" s="255"/>
      <c r="E541" s="255"/>
    </row>
    <row r="542" customFormat="false" ht="12.75" hidden="false" customHeight="false" outlineLevel="0" collapsed="false">
      <c r="C542" s="255"/>
      <c r="D542" s="255"/>
      <c r="E542" s="255"/>
    </row>
    <row r="543" customFormat="false" ht="12.75" hidden="false" customHeight="false" outlineLevel="0" collapsed="false">
      <c r="C543" s="255"/>
      <c r="D543" s="255"/>
      <c r="E543" s="255"/>
    </row>
    <row r="544" customFormat="false" ht="12.75" hidden="false" customHeight="false" outlineLevel="0" collapsed="false">
      <c r="C544" s="255"/>
      <c r="D544" s="255"/>
      <c r="E544" s="255"/>
    </row>
    <row r="545" customFormat="false" ht="12.75" hidden="false" customHeight="false" outlineLevel="0" collapsed="false">
      <c r="C545" s="255"/>
      <c r="D545" s="255"/>
      <c r="E545" s="255"/>
    </row>
    <row r="546" customFormat="false" ht="12.75" hidden="false" customHeight="false" outlineLevel="0" collapsed="false">
      <c r="C546" s="255"/>
      <c r="D546" s="255"/>
      <c r="E546" s="255"/>
    </row>
    <row r="547" customFormat="false" ht="12.75" hidden="false" customHeight="false" outlineLevel="0" collapsed="false">
      <c r="C547" s="255"/>
      <c r="D547" s="255"/>
      <c r="E547" s="255"/>
    </row>
    <row r="548" customFormat="false" ht="12.75" hidden="false" customHeight="false" outlineLevel="0" collapsed="false">
      <c r="C548" s="255"/>
      <c r="D548" s="255"/>
      <c r="E548" s="255"/>
    </row>
    <row r="549" customFormat="false" ht="12.75" hidden="false" customHeight="false" outlineLevel="0" collapsed="false">
      <c r="C549" s="255"/>
      <c r="D549" s="255"/>
      <c r="E549" s="255"/>
    </row>
    <row r="550" customFormat="false" ht="12.75" hidden="false" customHeight="false" outlineLevel="0" collapsed="false">
      <c r="C550" s="255"/>
      <c r="D550" s="255"/>
      <c r="E550" s="255"/>
    </row>
    <row r="551" customFormat="false" ht="12.75" hidden="false" customHeight="false" outlineLevel="0" collapsed="false">
      <c r="C551" s="255"/>
      <c r="D551" s="255"/>
      <c r="E551" s="255"/>
    </row>
    <row r="552" customFormat="false" ht="12.75" hidden="false" customHeight="false" outlineLevel="0" collapsed="false">
      <c r="C552" s="255"/>
      <c r="D552" s="255"/>
      <c r="E552" s="255"/>
    </row>
    <row r="553" customFormat="false" ht="12.75" hidden="false" customHeight="false" outlineLevel="0" collapsed="false">
      <c r="C553" s="255"/>
      <c r="D553" s="255"/>
      <c r="E553" s="255"/>
    </row>
    <row r="554" customFormat="false" ht="12.75" hidden="false" customHeight="false" outlineLevel="0" collapsed="false">
      <c r="C554" s="255"/>
      <c r="D554" s="255"/>
      <c r="E554" s="255"/>
    </row>
    <row r="555" customFormat="false" ht="12.75" hidden="false" customHeight="false" outlineLevel="0" collapsed="false">
      <c r="C555" s="255"/>
      <c r="D555" s="255"/>
      <c r="E555" s="255"/>
    </row>
    <row r="556" customFormat="false" ht="12.75" hidden="false" customHeight="false" outlineLevel="0" collapsed="false">
      <c r="C556" s="255"/>
      <c r="D556" s="255"/>
      <c r="E556" s="255"/>
    </row>
    <row r="557" customFormat="false" ht="12.75" hidden="false" customHeight="false" outlineLevel="0" collapsed="false">
      <c r="C557" s="255"/>
      <c r="D557" s="255"/>
      <c r="E557" s="255"/>
    </row>
    <row r="558" customFormat="false" ht="12.75" hidden="false" customHeight="false" outlineLevel="0" collapsed="false">
      <c r="C558" s="255"/>
      <c r="D558" s="255"/>
      <c r="E558" s="255"/>
    </row>
    <row r="559" customFormat="false" ht="12.75" hidden="false" customHeight="false" outlineLevel="0" collapsed="false">
      <c r="C559" s="255"/>
      <c r="D559" s="255"/>
      <c r="E559" s="255"/>
    </row>
    <row r="560" customFormat="false" ht="12.75" hidden="false" customHeight="false" outlineLevel="0" collapsed="false">
      <c r="C560" s="255"/>
      <c r="D560" s="255"/>
      <c r="E560" s="255"/>
    </row>
    <row r="561" customFormat="false" ht="12.75" hidden="false" customHeight="false" outlineLevel="0" collapsed="false">
      <c r="C561" s="255"/>
      <c r="D561" s="255"/>
      <c r="E561" s="255"/>
    </row>
    <row r="562" customFormat="false" ht="12.75" hidden="false" customHeight="false" outlineLevel="0" collapsed="false">
      <c r="C562" s="255"/>
      <c r="D562" s="255"/>
      <c r="E562" s="255"/>
    </row>
    <row r="563" customFormat="false" ht="12.75" hidden="false" customHeight="false" outlineLevel="0" collapsed="false">
      <c r="C563" s="255"/>
      <c r="D563" s="255"/>
      <c r="E563" s="255"/>
    </row>
    <row r="564" customFormat="false" ht="12.75" hidden="false" customHeight="false" outlineLevel="0" collapsed="false">
      <c r="C564" s="255"/>
      <c r="D564" s="255"/>
      <c r="E564" s="255"/>
    </row>
    <row r="565" customFormat="false" ht="12.75" hidden="false" customHeight="false" outlineLevel="0" collapsed="false">
      <c r="C565" s="255"/>
      <c r="D565" s="255"/>
      <c r="E565" s="255"/>
    </row>
    <row r="566" customFormat="false" ht="12.75" hidden="false" customHeight="false" outlineLevel="0" collapsed="false">
      <c r="C566" s="255"/>
      <c r="D566" s="255"/>
      <c r="E566" s="255"/>
    </row>
    <row r="567" customFormat="false" ht="12.75" hidden="false" customHeight="false" outlineLevel="0" collapsed="false">
      <c r="C567" s="255"/>
      <c r="D567" s="255"/>
      <c r="E567" s="255"/>
    </row>
    <row r="568" customFormat="false" ht="12.75" hidden="false" customHeight="false" outlineLevel="0" collapsed="false">
      <c r="C568" s="255"/>
      <c r="D568" s="255"/>
      <c r="E568" s="255"/>
    </row>
    <row r="569" customFormat="false" ht="12.75" hidden="false" customHeight="false" outlineLevel="0" collapsed="false">
      <c r="C569" s="255"/>
      <c r="D569" s="255"/>
      <c r="E569" s="255"/>
    </row>
    <row r="570" customFormat="false" ht="12.75" hidden="false" customHeight="false" outlineLevel="0" collapsed="false">
      <c r="C570" s="255"/>
      <c r="D570" s="255"/>
      <c r="E570" s="255"/>
    </row>
    <row r="571" customFormat="false" ht="12.75" hidden="false" customHeight="false" outlineLevel="0" collapsed="false">
      <c r="C571" s="255"/>
      <c r="D571" s="255"/>
      <c r="E571" s="255"/>
    </row>
    <row r="572" customFormat="false" ht="12.75" hidden="false" customHeight="false" outlineLevel="0" collapsed="false">
      <c r="C572" s="255"/>
      <c r="D572" s="255"/>
      <c r="E572" s="255"/>
    </row>
    <row r="573" customFormat="false" ht="12.75" hidden="false" customHeight="false" outlineLevel="0" collapsed="false">
      <c r="C573" s="255"/>
      <c r="D573" s="255"/>
      <c r="E573" s="255"/>
    </row>
    <row r="574" customFormat="false" ht="12.75" hidden="false" customHeight="false" outlineLevel="0" collapsed="false">
      <c r="C574" s="255"/>
      <c r="D574" s="255"/>
      <c r="E574" s="255"/>
    </row>
    <row r="575" customFormat="false" ht="12.75" hidden="false" customHeight="false" outlineLevel="0" collapsed="false">
      <c r="C575" s="255"/>
      <c r="D575" s="255"/>
      <c r="E575" s="255"/>
    </row>
    <row r="576" customFormat="false" ht="12.75" hidden="false" customHeight="false" outlineLevel="0" collapsed="false">
      <c r="C576" s="255"/>
      <c r="D576" s="255"/>
      <c r="E576" s="255"/>
    </row>
    <row r="577" customFormat="false" ht="12.75" hidden="false" customHeight="false" outlineLevel="0" collapsed="false">
      <c r="C577" s="255"/>
      <c r="D577" s="255"/>
      <c r="E577" s="255"/>
    </row>
    <row r="578" customFormat="false" ht="12.75" hidden="false" customHeight="false" outlineLevel="0" collapsed="false">
      <c r="C578" s="255"/>
      <c r="D578" s="255"/>
      <c r="E578" s="255"/>
    </row>
    <row r="579" customFormat="false" ht="12.75" hidden="false" customHeight="false" outlineLevel="0" collapsed="false">
      <c r="C579" s="255"/>
      <c r="D579" s="255"/>
      <c r="E579" s="255"/>
    </row>
    <row r="580" customFormat="false" ht="12.75" hidden="false" customHeight="false" outlineLevel="0" collapsed="false">
      <c r="C580" s="255"/>
      <c r="D580" s="255"/>
      <c r="E580" s="255"/>
    </row>
    <row r="581" customFormat="false" ht="12.75" hidden="false" customHeight="false" outlineLevel="0" collapsed="false">
      <c r="C581" s="255"/>
      <c r="D581" s="255"/>
      <c r="E581" s="255"/>
    </row>
    <row r="582" customFormat="false" ht="12.75" hidden="false" customHeight="false" outlineLevel="0" collapsed="false">
      <c r="C582" s="255"/>
      <c r="D582" s="255"/>
      <c r="E582" s="255"/>
    </row>
    <row r="583" customFormat="false" ht="12.75" hidden="false" customHeight="false" outlineLevel="0" collapsed="false">
      <c r="C583" s="255"/>
      <c r="D583" s="255"/>
      <c r="E583" s="255"/>
    </row>
    <row r="584" customFormat="false" ht="12.75" hidden="false" customHeight="false" outlineLevel="0" collapsed="false">
      <c r="C584" s="255"/>
      <c r="D584" s="255"/>
      <c r="E584" s="255"/>
    </row>
    <row r="585" customFormat="false" ht="12.75" hidden="false" customHeight="false" outlineLevel="0" collapsed="false">
      <c r="C585" s="255"/>
      <c r="D585" s="255"/>
      <c r="E585" s="255"/>
    </row>
    <row r="586" customFormat="false" ht="12.75" hidden="false" customHeight="false" outlineLevel="0" collapsed="false">
      <c r="C586" s="255"/>
      <c r="D586" s="255"/>
      <c r="E586" s="255"/>
    </row>
    <row r="587" customFormat="false" ht="12.75" hidden="false" customHeight="false" outlineLevel="0" collapsed="false">
      <c r="C587" s="255"/>
      <c r="D587" s="255"/>
      <c r="E587" s="255"/>
    </row>
    <row r="588" customFormat="false" ht="12.75" hidden="false" customHeight="false" outlineLevel="0" collapsed="false">
      <c r="C588" s="255"/>
      <c r="D588" s="255"/>
      <c r="E588" s="255"/>
    </row>
    <row r="589" customFormat="false" ht="12.75" hidden="false" customHeight="false" outlineLevel="0" collapsed="false">
      <c r="C589" s="255"/>
      <c r="D589" s="255"/>
      <c r="E589" s="255"/>
    </row>
    <row r="590" customFormat="false" ht="12.75" hidden="false" customHeight="false" outlineLevel="0" collapsed="false">
      <c r="C590" s="255"/>
      <c r="D590" s="255"/>
      <c r="E590" s="255"/>
    </row>
    <row r="591" customFormat="false" ht="12.75" hidden="false" customHeight="false" outlineLevel="0" collapsed="false">
      <c r="C591" s="255"/>
      <c r="D591" s="255"/>
      <c r="E591" s="255"/>
    </row>
    <row r="592" customFormat="false" ht="12.75" hidden="false" customHeight="false" outlineLevel="0" collapsed="false">
      <c r="C592" s="255"/>
      <c r="D592" s="255"/>
      <c r="E592" s="255"/>
    </row>
    <row r="593" customFormat="false" ht="12.75" hidden="false" customHeight="false" outlineLevel="0" collapsed="false">
      <c r="C593" s="255"/>
      <c r="D593" s="255"/>
      <c r="E593" s="255"/>
    </row>
    <row r="594" customFormat="false" ht="12.75" hidden="false" customHeight="false" outlineLevel="0" collapsed="false">
      <c r="C594" s="255"/>
      <c r="D594" s="255"/>
      <c r="E594" s="255"/>
    </row>
    <row r="595" customFormat="false" ht="12.75" hidden="false" customHeight="false" outlineLevel="0" collapsed="false">
      <c r="C595" s="255"/>
      <c r="D595" s="255"/>
      <c r="E595" s="255"/>
    </row>
    <row r="596" customFormat="false" ht="12.75" hidden="false" customHeight="false" outlineLevel="0" collapsed="false">
      <c r="C596" s="255"/>
      <c r="D596" s="255"/>
      <c r="E596" s="255"/>
    </row>
    <row r="597" customFormat="false" ht="12.75" hidden="false" customHeight="false" outlineLevel="0" collapsed="false">
      <c r="C597" s="255"/>
      <c r="D597" s="255"/>
      <c r="E597" s="255"/>
    </row>
    <row r="598" customFormat="false" ht="12.75" hidden="false" customHeight="false" outlineLevel="0" collapsed="false">
      <c r="C598" s="255"/>
      <c r="D598" s="255"/>
      <c r="E598" s="255"/>
    </row>
    <row r="599" customFormat="false" ht="12.75" hidden="false" customHeight="false" outlineLevel="0" collapsed="false">
      <c r="C599" s="255"/>
      <c r="D599" s="255"/>
      <c r="E599" s="255"/>
    </row>
    <row r="600" customFormat="false" ht="12.75" hidden="false" customHeight="false" outlineLevel="0" collapsed="false">
      <c r="C600" s="255"/>
      <c r="D600" s="255"/>
      <c r="E600" s="255"/>
    </row>
    <row r="601" customFormat="false" ht="12.75" hidden="false" customHeight="false" outlineLevel="0" collapsed="false">
      <c r="C601" s="255"/>
      <c r="D601" s="255"/>
      <c r="E601" s="255"/>
    </row>
    <row r="602" customFormat="false" ht="12.75" hidden="false" customHeight="false" outlineLevel="0" collapsed="false">
      <c r="C602" s="255"/>
      <c r="D602" s="255"/>
      <c r="E602" s="255"/>
    </row>
    <row r="603" customFormat="false" ht="12.75" hidden="false" customHeight="false" outlineLevel="0" collapsed="false">
      <c r="C603" s="255"/>
      <c r="D603" s="255"/>
      <c r="E603" s="255"/>
    </row>
    <row r="604" customFormat="false" ht="12.75" hidden="false" customHeight="false" outlineLevel="0" collapsed="false">
      <c r="C604" s="255"/>
      <c r="D604" s="255"/>
      <c r="E604" s="255"/>
    </row>
    <row r="605" customFormat="false" ht="12.75" hidden="false" customHeight="false" outlineLevel="0" collapsed="false">
      <c r="C605" s="255"/>
      <c r="D605" s="255"/>
      <c r="E605" s="255"/>
    </row>
    <row r="606" customFormat="false" ht="12.75" hidden="false" customHeight="false" outlineLevel="0" collapsed="false">
      <c r="C606" s="255"/>
      <c r="D606" s="255"/>
      <c r="E606" s="255"/>
    </row>
    <row r="607" customFormat="false" ht="12.75" hidden="false" customHeight="false" outlineLevel="0" collapsed="false">
      <c r="C607" s="255"/>
      <c r="D607" s="255"/>
      <c r="E607" s="255"/>
    </row>
    <row r="608" customFormat="false" ht="12.75" hidden="false" customHeight="false" outlineLevel="0" collapsed="false">
      <c r="C608" s="255"/>
      <c r="D608" s="255"/>
      <c r="E608" s="255"/>
    </row>
    <row r="609" customFormat="false" ht="12.75" hidden="false" customHeight="false" outlineLevel="0" collapsed="false">
      <c r="C609" s="255"/>
      <c r="D609" s="255"/>
      <c r="E609" s="255"/>
    </row>
    <row r="610" customFormat="false" ht="12.75" hidden="false" customHeight="false" outlineLevel="0" collapsed="false">
      <c r="C610" s="255"/>
      <c r="D610" s="255"/>
      <c r="E610" s="255"/>
    </row>
    <row r="611" customFormat="false" ht="12.75" hidden="false" customHeight="false" outlineLevel="0" collapsed="false">
      <c r="C611" s="255"/>
      <c r="D611" s="255"/>
      <c r="E611" s="255"/>
    </row>
    <row r="612" customFormat="false" ht="12.75" hidden="false" customHeight="false" outlineLevel="0" collapsed="false">
      <c r="C612" s="255"/>
      <c r="D612" s="255"/>
      <c r="E612" s="255"/>
    </row>
    <row r="613" customFormat="false" ht="12.75" hidden="false" customHeight="false" outlineLevel="0" collapsed="false">
      <c r="C613" s="255"/>
      <c r="D613" s="255"/>
      <c r="E613" s="255"/>
    </row>
    <row r="614" customFormat="false" ht="12.75" hidden="false" customHeight="false" outlineLevel="0" collapsed="false">
      <c r="C614" s="255"/>
      <c r="D614" s="255"/>
      <c r="E614" s="255"/>
    </row>
    <row r="615" customFormat="false" ht="12.75" hidden="false" customHeight="false" outlineLevel="0" collapsed="false">
      <c r="C615" s="255"/>
      <c r="D615" s="255"/>
      <c r="E615" s="255"/>
    </row>
    <row r="616" customFormat="false" ht="12.75" hidden="false" customHeight="false" outlineLevel="0" collapsed="false">
      <c r="C616" s="255"/>
      <c r="D616" s="255"/>
      <c r="E616" s="255"/>
    </row>
    <row r="617" customFormat="false" ht="12.75" hidden="false" customHeight="false" outlineLevel="0" collapsed="false">
      <c r="C617" s="255"/>
      <c r="D617" s="255"/>
      <c r="E617" s="255"/>
    </row>
    <row r="618" customFormat="false" ht="12.75" hidden="false" customHeight="false" outlineLevel="0" collapsed="false">
      <c r="C618" s="255"/>
      <c r="D618" s="255"/>
      <c r="E618" s="255"/>
    </row>
    <row r="619" customFormat="false" ht="12.75" hidden="false" customHeight="false" outlineLevel="0" collapsed="false">
      <c r="C619" s="255"/>
      <c r="D619" s="255"/>
      <c r="E619" s="255"/>
    </row>
    <row r="620" customFormat="false" ht="12.75" hidden="false" customHeight="false" outlineLevel="0" collapsed="false">
      <c r="C620" s="255"/>
      <c r="D620" s="255"/>
      <c r="E620" s="255"/>
    </row>
    <row r="621" customFormat="false" ht="12.75" hidden="false" customHeight="false" outlineLevel="0" collapsed="false">
      <c r="C621" s="255"/>
      <c r="D621" s="255"/>
      <c r="E621" s="255"/>
    </row>
    <row r="622" customFormat="false" ht="12.75" hidden="false" customHeight="false" outlineLevel="0" collapsed="false">
      <c r="C622" s="255"/>
      <c r="D622" s="255"/>
      <c r="E622" s="255"/>
    </row>
    <row r="623" customFormat="false" ht="12.75" hidden="false" customHeight="false" outlineLevel="0" collapsed="false">
      <c r="C623" s="255"/>
      <c r="D623" s="255"/>
      <c r="E623" s="255"/>
    </row>
    <row r="624" customFormat="false" ht="12.75" hidden="false" customHeight="false" outlineLevel="0" collapsed="false">
      <c r="C624" s="255"/>
      <c r="D624" s="255"/>
      <c r="E624" s="255"/>
    </row>
    <row r="625" customFormat="false" ht="12.75" hidden="false" customHeight="false" outlineLevel="0" collapsed="false">
      <c r="C625" s="255"/>
      <c r="D625" s="255"/>
      <c r="E625" s="255"/>
    </row>
    <row r="626" customFormat="false" ht="12.75" hidden="false" customHeight="false" outlineLevel="0" collapsed="false">
      <c r="C626" s="255"/>
      <c r="D626" s="255"/>
      <c r="E626" s="255"/>
    </row>
    <row r="627" customFormat="false" ht="12.75" hidden="false" customHeight="false" outlineLevel="0" collapsed="false">
      <c r="C627" s="255"/>
      <c r="D627" s="255"/>
      <c r="E627" s="255"/>
    </row>
    <row r="628" customFormat="false" ht="12.75" hidden="false" customHeight="false" outlineLevel="0" collapsed="false">
      <c r="C628" s="255"/>
      <c r="D628" s="255"/>
      <c r="E628" s="255"/>
    </row>
    <row r="629" customFormat="false" ht="12.75" hidden="false" customHeight="false" outlineLevel="0" collapsed="false">
      <c r="C629" s="255"/>
      <c r="D629" s="255"/>
      <c r="E629" s="255"/>
    </row>
    <row r="630" customFormat="false" ht="12.75" hidden="false" customHeight="false" outlineLevel="0" collapsed="false">
      <c r="C630" s="255"/>
      <c r="D630" s="255"/>
      <c r="E630" s="255"/>
    </row>
    <row r="631" customFormat="false" ht="12.75" hidden="false" customHeight="false" outlineLevel="0" collapsed="false">
      <c r="C631" s="255"/>
      <c r="D631" s="255"/>
      <c r="E631" s="255"/>
    </row>
    <row r="632" customFormat="false" ht="12.75" hidden="false" customHeight="false" outlineLevel="0" collapsed="false">
      <c r="C632" s="255"/>
      <c r="D632" s="255"/>
      <c r="E632" s="255"/>
    </row>
    <row r="633" customFormat="false" ht="12.75" hidden="false" customHeight="false" outlineLevel="0" collapsed="false">
      <c r="C633" s="255"/>
      <c r="D633" s="255"/>
      <c r="E633" s="255"/>
    </row>
    <row r="634" customFormat="false" ht="12.75" hidden="false" customHeight="false" outlineLevel="0" collapsed="false">
      <c r="C634" s="255"/>
      <c r="D634" s="255"/>
      <c r="E634" s="255"/>
    </row>
    <row r="635" customFormat="false" ht="12.75" hidden="false" customHeight="false" outlineLevel="0" collapsed="false">
      <c r="C635" s="255"/>
      <c r="D635" s="255"/>
      <c r="E635" s="255"/>
    </row>
    <row r="636" customFormat="false" ht="12.75" hidden="false" customHeight="false" outlineLevel="0" collapsed="false">
      <c r="C636" s="255"/>
      <c r="D636" s="255"/>
      <c r="E636" s="255"/>
    </row>
    <row r="637" customFormat="false" ht="12.75" hidden="false" customHeight="false" outlineLevel="0" collapsed="false">
      <c r="C637" s="255"/>
      <c r="D637" s="255"/>
      <c r="E637" s="255"/>
    </row>
    <row r="638" customFormat="false" ht="12.75" hidden="false" customHeight="false" outlineLevel="0" collapsed="false">
      <c r="C638" s="255"/>
      <c r="D638" s="255"/>
      <c r="E638" s="255"/>
    </row>
    <row r="639" customFormat="false" ht="12.75" hidden="false" customHeight="false" outlineLevel="0" collapsed="false">
      <c r="C639" s="255"/>
      <c r="D639" s="255"/>
      <c r="E639" s="255"/>
    </row>
    <row r="640" customFormat="false" ht="12.75" hidden="false" customHeight="false" outlineLevel="0" collapsed="false">
      <c r="C640" s="255"/>
      <c r="D640" s="255"/>
      <c r="E640" s="255"/>
    </row>
    <row r="641" customFormat="false" ht="12.75" hidden="false" customHeight="false" outlineLevel="0" collapsed="false">
      <c r="C641" s="255"/>
      <c r="D641" s="255"/>
      <c r="E641" s="255"/>
    </row>
    <row r="642" customFormat="false" ht="12.75" hidden="false" customHeight="false" outlineLevel="0" collapsed="false">
      <c r="C642" s="255"/>
      <c r="D642" s="255"/>
      <c r="E642" s="255"/>
    </row>
    <row r="643" customFormat="false" ht="12.75" hidden="false" customHeight="false" outlineLevel="0" collapsed="false">
      <c r="C643" s="255"/>
      <c r="D643" s="255"/>
      <c r="E643" s="255"/>
    </row>
    <row r="644" customFormat="false" ht="12.75" hidden="false" customHeight="false" outlineLevel="0" collapsed="false">
      <c r="C644" s="255"/>
      <c r="D644" s="255"/>
      <c r="E644" s="255"/>
    </row>
    <row r="645" customFormat="false" ht="12.75" hidden="false" customHeight="false" outlineLevel="0" collapsed="false">
      <c r="C645" s="255"/>
      <c r="D645" s="255"/>
      <c r="E645" s="255"/>
    </row>
    <row r="646" customFormat="false" ht="12.75" hidden="false" customHeight="false" outlineLevel="0" collapsed="false">
      <c r="C646" s="255"/>
      <c r="D646" s="255"/>
      <c r="E646" s="255"/>
    </row>
    <row r="647" customFormat="false" ht="12.75" hidden="false" customHeight="false" outlineLevel="0" collapsed="false">
      <c r="C647" s="255"/>
      <c r="D647" s="255"/>
      <c r="E647" s="255"/>
    </row>
    <row r="648" customFormat="false" ht="12.75" hidden="false" customHeight="false" outlineLevel="0" collapsed="false">
      <c r="C648" s="255"/>
      <c r="D648" s="255"/>
      <c r="E648" s="255"/>
    </row>
    <row r="649" customFormat="false" ht="12.75" hidden="false" customHeight="false" outlineLevel="0" collapsed="false">
      <c r="C649" s="255"/>
      <c r="D649" s="255"/>
      <c r="E649" s="255"/>
    </row>
    <row r="650" customFormat="false" ht="12.75" hidden="false" customHeight="false" outlineLevel="0" collapsed="false">
      <c r="C650" s="255"/>
      <c r="D650" s="255"/>
      <c r="E650" s="255"/>
    </row>
    <row r="651" customFormat="false" ht="12.75" hidden="false" customHeight="false" outlineLevel="0" collapsed="false">
      <c r="C651" s="255"/>
      <c r="D651" s="255"/>
      <c r="E651" s="255"/>
    </row>
    <row r="652" customFormat="false" ht="12.75" hidden="false" customHeight="false" outlineLevel="0" collapsed="false">
      <c r="C652" s="255"/>
      <c r="D652" s="255"/>
      <c r="E652" s="255"/>
    </row>
    <row r="653" customFormat="false" ht="12.75" hidden="false" customHeight="false" outlineLevel="0" collapsed="false">
      <c r="C653" s="255"/>
      <c r="D653" s="255"/>
      <c r="E653" s="255"/>
    </row>
    <row r="654" customFormat="false" ht="12.75" hidden="false" customHeight="false" outlineLevel="0" collapsed="false">
      <c r="C654" s="255"/>
      <c r="D654" s="255"/>
      <c r="E654" s="255"/>
    </row>
    <row r="655" customFormat="false" ht="12.75" hidden="false" customHeight="false" outlineLevel="0" collapsed="false">
      <c r="C655" s="255"/>
      <c r="D655" s="255"/>
      <c r="E655" s="255"/>
    </row>
    <row r="656" customFormat="false" ht="12.75" hidden="false" customHeight="false" outlineLevel="0" collapsed="false">
      <c r="C656" s="255"/>
      <c r="D656" s="255"/>
      <c r="E656" s="255"/>
    </row>
    <row r="657" customFormat="false" ht="12.75" hidden="false" customHeight="false" outlineLevel="0" collapsed="false">
      <c r="C657" s="255"/>
      <c r="D657" s="255"/>
      <c r="E657" s="255"/>
    </row>
    <row r="658" customFormat="false" ht="12.75" hidden="false" customHeight="false" outlineLevel="0" collapsed="false">
      <c r="C658" s="255"/>
      <c r="D658" s="255"/>
      <c r="E658" s="255"/>
    </row>
    <row r="659" customFormat="false" ht="12.75" hidden="false" customHeight="false" outlineLevel="0" collapsed="false">
      <c r="C659" s="255"/>
      <c r="D659" s="255"/>
      <c r="E659" s="255"/>
    </row>
    <row r="660" customFormat="false" ht="12.75" hidden="false" customHeight="false" outlineLevel="0" collapsed="false">
      <c r="C660" s="255"/>
      <c r="D660" s="255"/>
      <c r="E660" s="255"/>
    </row>
    <row r="661" customFormat="false" ht="12.75" hidden="false" customHeight="false" outlineLevel="0" collapsed="false">
      <c r="C661" s="255"/>
      <c r="D661" s="255"/>
      <c r="E661" s="255"/>
    </row>
    <row r="662" customFormat="false" ht="12.75" hidden="false" customHeight="false" outlineLevel="0" collapsed="false">
      <c r="C662" s="255"/>
      <c r="D662" s="255"/>
      <c r="E662" s="255"/>
    </row>
    <row r="663" customFormat="false" ht="12.75" hidden="false" customHeight="false" outlineLevel="0" collapsed="false">
      <c r="C663" s="255"/>
      <c r="D663" s="255"/>
      <c r="E663" s="255"/>
    </row>
    <row r="664" customFormat="false" ht="12.75" hidden="false" customHeight="false" outlineLevel="0" collapsed="false">
      <c r="C664" s="255"/>
      <c r="D664" s="255"/>
      <c r="E664" s="255"/>
    </row>
    <row r="665" customFormat="false" ht="12.75" hidden="false" customHeight="false" outlineLevel="0" collapsed="false">
      <c r="C665" s="255"/>
      <c r="D665" s="255"/>
      <c r="E665" s="255"/>
    </row>
    <row r="666" customFormat="false" ht="12.75" hidden="false" customHeight="false" outlineLevel="0" collapsed="false">
      <c r="C666" s="255"/>
      <c r="D666" s="255"/>
      <c r="E666" s="255"/>
    </row>
    <row r="667" customFormat="false" ht="12.75" hidden="false" customHeight="false" outlineLevel="0" collapsed="false">
      <c r="C667" s="255"/>
      <c r="D667" s="255"/>
      <c r="E667" s="255"/>
    </row>
    <row r="668" customFormat="false" ht="12.75" hidden="false" customHeight="false" outlineLevel="0" collapsed="false">
      <c r="C668" s="255"/>
      <c r="D668" s="255"/>
      <c r="E668" s="255"/>
    </row>
    <row r="669" customFormat="false" ht="12.75" hidden="false" customHeight="false" outlineLevel="0" collapsed="false">
      <c r="C669" s="255"/>
      <c r="D669" s="255"/>
      <c r="E669" s="255"/>
    </row>
    <row r="670" customFormat="false" ht="12.75" hidden="false" customHeight="false" outlineLevel="0" collapsed="false">
      <c r="C670" s="255"/>
      <c r="D670" s="255"/>
      <c r="E670" s="255"/>
    </row>
    <row r="671" customFormat="false" ht="12.75" hidden="false" customHeight="false" outlineLevel="0" collapsed="false">
      <c r="C671" s="255"/>
      <c r="D671" s="255"/>
      <c r="E671" s="255"/>
    </row>
    <row r="672" customFormat="false" ht="12.75" hidden="false" customHeight="false" outlineLevel="0" collapsed="false">
      <c r="C672" s="255"/>
      <c r="D672" s="255"/>
      <c r="E672" s="255"/>
    </row>
    <row r="673" customFormat="false" ht="12.75" hidden="false" customHeight="false" outlineLevel="0" collapsed="false">
      <c r="C673" s="255"/>
      <c r="D673" s="255"/>
      <c r="E673" s="255"/>
    </row>
    <row r="674" customFormat="false" ht="12.75" hidden="false" customHeight="false" outlineLevel="0" collapsed="false">
      <c r="C674" s="255"/>
      <c r="D674" s="255"/>
      <c r="E674" s="255"/>
    </row>
    <row r="675" customFormat="false" ht="12.75" hidden="false" customHeight="false" outlineLevel="0" collapsed="false">
      <c r="C675" s="255"/>
      <c r="D675" s="255"/>
      <c r="E675" s="255"/>
    </row>
    <row r="676" customFormat="false" ht="12.75" hidden="false" customHeight="false" outlineLevel="0" collapsed="false">
      <c r="C676" s="255"/>
      <c r="D676" s="255"/>
      <c r="E676" s="255"/>
    </row>
    <row r="677" customFormat="false" ht="12.75" hidden="false" customHeight="false" outlineLevel="0" collapsed="false">
      <c r="C677" s="255"/>
      <c r="D677" s="255"/>
      <c r="E677" s="255"/>
    </row>
    <row r="678" customFormat="false" ht="12.75" hidden="false" customHeight="false" outlineLevel="0" collapsed="false">
      <c r="C678" s="255"/>
      <c r="D678" s="255"/>
      <c r="E678" s="255"/>
    </row>
    <row r="679" customFormat="false" ht="12.75" hidden="false" customHeight="false" outlineLevel="0" collapsed="false">
      <c r="C679" s="255"/>
      <c r="D679" s="255"/>
      <c r="E679" s="255"/>
    </row>
    <row r="680" customFormat="false" ht="12.75" hidden="false" customHeight="false" outlineLevel="0" collapsed="false">
      <c r="C680" s="255"/>
      <c r="D680" s="255"/>
      <c r="E680" s="255"/>
    </row>
    <row r="681" customFormat="false" ht="12.75" hidden="false" customHeight="false" outlineLevel="0" collapsed="false">
      <c r="C681" s="255"/>
      <c r="D681" s="255"/>
      <c r="E681" s="255"/>
    </row>
    <row r="682" customFormat="false" ht="12.75" hidden="false" customHeight="false" outlineLevel="0" collapsed="false">
      <c r="C682" s="255"/>
      <c r="D682" s="255"/>
      <c r="E682" s="255"/>
    </row>
    <row r="683" customFormat="false" ht="12.75" hidden="false" customHeight="false" outlineLevel="0" collapsed="false">
      <c r="C683" s="255"/>
      <c r="D683" s="255"/>
      <c r="E683" s="255"/>
    </row>
    <row r="684" customFormat="false" ht="12.75" hidden="false" customHeight="false" outlineLevel="0" collapsed="false">
      <c r="C684" s="255"/>
      <c r="D684" s="255"/>
      <c r="E684" s="255"/>
    </row>
    <row r="685" customFormat="false" ht="12.75" hidden="false" customHeight="false" outlineLevel="0" collapsed="false">
      <c r="C685" s="255"/>
      <c r="D685" s="255"/>
      <c r="E685" s="255"/>
    </row>
    <row r="686" customFormat="false" ht="12.75" hidden="false" customHeight="false" outlineLevel="0" collapsed="false">
      <c r="C686" s="255"/>
      <c r="D686" s="255"/>
      <c r="E686" s="255"/>
    </row>
    <row r="687" customFormat="false" ht="12.75" hidden="false" customHeight="false" outlineLevel="0" collapsed="false">
      <c r="C687" s="255"/>
      <c r="D687" s="255"/>
      <c r="E687" s="255"/>
    </row>
    <row r="688" customFormat="false" ht="12.75" hidden="false" customHeight="false" outlineLevel="0" collapsed="false">
      <c r="C688" s="255"/>
      <c r="D688" s="255"/>
      <c r="E688" s="255"/>
    </row>
    <row r="689" customFormat="false" ht="12.75" hidden="false" customHeight="false" outlineLevel="0" collapsed="false">
      <c r="C689" s="255"/>
      <c r="D689" s="255"/>
      <c r="E689" s="255"/>
    </row>
    <row r="690" customFormat="false" ht="12.75" hidden="false" customHeight="false" outlineLevel="0" collapsed="false">
      <c r="C690" s="255"/>
      <c r="D690" s="255"/>
      <c r="E690" s="255"/>
    </row>
    <row r="691" customFormat="false" ht="12.75" hidden="false" customHeight="false" outlineLevel="0" collapsed="false">
      <c r="C691" s="255"/>
      <c r="D691" s="255"/>
      <c r="E691" s="255"/>
    </row>
    <row r="692" customFormat="false" ht="12.75" hidden="false" customHeight="false" outlineLevel="0" collapsed="false">
      <c r="C692" s="255"/>
      <c r="D692" s="255"/>
      <c r="E692" s="255"/>
    </row>
    <row r="693" customFormat="false" ht="12.75" hidden="false" customHeight="false" outlineLevel="0" collapsed="false">
      <c r="C693" s="255"/>
      <c r="D693" s="255"/>
      <c r="E693" s="255"/>
    </row>
    <row r="694" customFormat="false" ht="12.75" hidden="false" customHeight="false" outlineLevel="0" collapsed="false">
      <c r="C694" s="255"/>
      <c r="D694" s="255"/>
      <c r="E694" s="255"/>
    </row>
    <row r="695" customFormat="false" ht="12.75" hidden="false" customHeight="false" outlineLevel="0" collapsed="false">
      <c r="C695" s="255"/>
      <c r="D695" s="255"/>
      <c r="E695" s="255"/>
    </row>
    <row r="696" customFormat="false" ht="12.75" hidden="false" customHeight="false" outlineLevel="0" collapsed="false">
      <c r="C696" s="255"/>
      <c r="D696" s="255"/>
      <c r="E696" s="255"/>
    </row>
    <row r="697" customFormat="false" ht="12.75" hidden="false" customHeight="false" outlineLevel="0" collapsed="false">
      <c r="C697" s="255"/>
      <c r="D697" s="255"/>
      <c r="E697" s="255"/>
    </row>
    <row r="698" customFormat="false" ht="12.75" hidden="false" customHeight="false" outlineLevel="0" collapsed="false">
      <c r="C698" s="255"/>
      <c r="D698" s="255"/>
      <c r="E698" s="255"/>
    </row>
    <row r="699" customFormat="false" ht="12.75" hidden="false" customHeight="false" outlineLevel="0" collapsed="false">
      <c r="C699" s="255"/>
      <c r="D699" s="255"/>
      <c r="E699" s="255"/>
    </row>
    <row r="700" customFormat="false" ht="12.75" hidden="false" customHeight="false" outlineLevel="0" collapsed="false">
      <c r="C700" s="255"/>
      <c r="D700" s="255"/>
      <c r="E700" s="255"/>
    </row>
    <row r="701" customFormat="false" ht="12.75" hidden="false" customHeight="false" outlineLevel="0" collapsed="false">
      <c r="C701" s="255"/>
      <c r="D701" s="255"/>
      <c r="E701" s="255"/>
    </row>
    <row r="702" customFormat="false" ht="12.75" hidden="false" customHeight="false" outlineLevel="0" collapsed="false">
      <c r="C702" s="255"/>
      <c r="D702" s="255"/>
      <c r="E702" s="255"/>
    </row>
    <row r="703" customFormat="false" ht="12.75" hidden="false" customHeight="false" outlineLevel="0" collapsed="false">
      <c r="C703" s="255"/>
      <c r="D703" s="255"/>
      <c r="E703" s="255"/>
    </row>
    <row r="704" customFormat="false" ht="12.75" hidden="false" customHeight="false" outlineLevel="0" collapsed="false">
      <c r="C704" s="255"/>
      <c r="D704" s="255"/>
      <c r="E704" s="255"/>
    </row>
    <row r="705" customFormat="false" ht="12.75" hidden="false" customHeight="false" outlineLevel="0" collapsed="false">
      <c r="C705" s="255"/>
      <c r="D705" s="255"/>
      <c r="E705" s="255"/>
    </row>
    <row r="706" customFormat="false" ht="12.75" hidden="false" customHeight="false" outlineLevel="0" collapsed="false">
      <c r="C706" s="255"/>
      <c r="D706" s="255"/>
      <c r="E706" s="255"/>
    </row>
    <row r="707" customFormat="false" ht="12.75" hidden="false" customHeight="false" outlineLevel="0" collapsed="false">
      <c r="C707" s="255"/>
      <c r="D707" s="255"/>
      <c r="E707" s="255"/>
    </row>
    <row r="708" customFormat="false" ht="12.75" hidden="false" customHeight="false" outlineLevel="0" collapsed="false">
      <c r="C708" s="255"/>
      <c r="D708" s="255"/>
      <c r="E708" s="255"/>
    </row>
    <row r="709" customFormat="false" ht="12.75" hidden="false" customHeight="false" outlineLevel="0" collapsed="false">
      <c r="C709" s="255"/>
      <c r="D709" s="255"/>
      <c r="E709" s="255"/>
    </row>
    <row r="710" customFormat="false" ht="12.75" hidden="false" customHeight="false" outlineLevel="0" collapsed="false">
      <c r="C710" s="255"/>
      <c r="D710" s="255"/>
      <c r="E710" s="255"/>
    </row>
    <row r="711" customFormat="false" ht="12.75" hidden="false" customHeight="false" outlineLevel="0" collapsed="false">
      <c r="C711" s="255"/>
      <c r="D711" s="255"/>
      <c r="E711" s="255"/>
    </row>
    <row r="712" customFormat="false" ht="12.75" hidden="false" customHeight="false" outlineLevel="0" collapsed="false">
      <c r="C712" s="255"/>
      <c r="D712" s="255"/>
      <c r="E712" s="255"/>
    </row>
    <row r="713" customFormat="false" ht="12.75" hidden="false" customHeight="false" outlineLevel="0" collapsed="false">
      <c r="C713" s="255"/>
      <c r="D713" s="255"/>
      <c r="E713" s="255"/>
    </row>
    <row r="714" customFormat="false" ht="12.75" hidden="false" customHeight="false" outlineLevel="0" collapsed="false">
      <c r="C714" s="255"/>
      <c r="D714" s="255"/>
      <c r="E714" s="255"/>
    </row>
    <row r="715" customFormat="false" ht="12.75" hidden="false" customHeight="false" outlineLevel="0" collapsed="false">
      <c r="C715" s="255"/>
      <c r="D715" s="255"/>
      <c r="E715" s="255"/>
    </row>
    <row r="716" customFormat="false" ht="12.75" hidden="false" customHeight="false" outlineLevel="0" collapsed="false">
      <c r="C716" s="255"/>
      <c r="D716" s="255"/>
      <c r="E716" s="255"/>
    </row>
    <row r="717" customFormat="false" ht="12.75" hidden="false" customHeight="false" outlineLevel="0" collapsed="false">
      <c r="C717" s="255"/>
      <c r="D717" s="255"/>
      <c r="E717" s="255"/>
    </row>
    <row r="718" customFormat="false" ht="12.75" hidden="false" customHeight="false" outlineLevel="0" collapsed="false">
      <c r="C718" s="255"/>
      <c r="D718" s="255"/>
      <c r="E718" s="255"/>
    </row>
    <row r="719" customFormat="false" ht="12.75" hidden="false" customHeight="false" outlineLevel="0" collapsed="false">
      <c r="C719" s="255"/>
      <c r="D719" s="255"/>
      <c r="E719" s="255"/>
    </row>
    <row r="720" customFormat="false" ht="12.75" hidden="false" customHeight="false" outlineLevel="0" collapsed="false">
      <c r="C720" s="255"/>
      <c r="D720" s="255"/>
      <c r="E720" s="255"/>
    </row>
    <row r="721" customFormat="false" ht="12.75" hidden="false" customHeight="false" outlineLevel="0" collapsed="false">
      <c r="C721" s="255"/>
      <c r="D721" s="255"/>
      <c r="E721" s="255"/>
    </row>
    <row r="722" customFormat="false" ht="12.75" hidden="false" customHeight="false" outlineLevel="0" collapsed="false">
      <c r="C722" s="255"/>
      <c r="D722" s="255"/>
      <c r="E722" s="255"/>
    </row>
    <row r="723" customFormat="false" ht="12.75" hidden="false" customHeight="false" outlineLevel="0" collapsed="false">
      <c r="C723" s="255"/>
      <c r="D723" s="255"/>
      <c r="E723" s="255"/>
    </row>
    <row r="724" customFormat="false" ht="12.75" hidden="false" customHeight="false" outlineLevel="0" collapsed="false">
      <c r="C724" s="255"/>
      <c r="D724" s="255"/>
      <c r="E724" s="255"/>
    </row>
    <row r="725" customFormat="false" ht="12.75" hidden="false" customHeight="false" outlineLevel="0" collapsed="false">
      <c r="C725" s="255"/>
      <c r="D725" s="255"/>
      <c r="E725" s="255"/>
    </row>
    <row r="726" customFormat="false" ht="12.75" hidden="false" customHeight="false" outlineLevel="0" collapsed="false">
      <c r="C726" s="255"/>
      <c r="D726" s="255"/>
      <c r="E726" s="255"/>
    </row>
    <row r="727" customFormat="false" ht="12.75" hidden="false" customHeight="false" outlineLevel="0" collapsed="false">
      <c r="C727" s="255"/>
      <c r="D727" s="255"/>
      <c r="E727" s="255"/>
    </row>
    <row r="728" customFormat="false" ht="12.75" hidden="false" customHeight="false" outlineLevel="0" collapsed="false">
      <c r="C728" s="255"/>
      <c r="D728" s="255"/>
      <c r="E728" s="255"/>
    </row>
    <row r="729" customFormat="false" ht="12.75" hidden="false" customHeight="false" outlineLevel="0" collapsed="false">
      <c r="C729" s="255"/>
      <c r="D729" s="255"/>
      <c r="E729" s="255"/>
    </row>
    <row r="730" customFormat="false" ht="12.75" hidden="false" customHeight="false" outlineLevel="0" collapsed="false">
      <c r="C730" s="255"/>
      <c r="D730" s="255"/>
      <c r="E730" s="255"/>
    </row>
    <row r="731" customFormat="false" ht="12.75" hidden="false" customHeight="false" outlineLevel="0" collapsed="false">
      <c r="C731" s="255"/>
      <c r="D731" s="255"/>
      <c r="E731" s="255"/>
    </row>
    <row r="732" customFormat="false" ht="12.75" hidden="false" customHeight="false" outlineLevel="0" collapsed="false">
      <c r="C732" s="255"/>
      <c r="D732" s="255"/>
      <c r="E732" s="255"/>
    </row>
    <row r="733" customFormat="false" ht="12.75" hidden="false" customHeight="false" outlineLevel="0" collapsed="false">
      <c r="C733" s="255"/>
      <c r="D733" s="255"/>
      <c r="E733" s="255"/>
    </row>
    <row r="734" customFormat="false" ht="12.75" hidden="false" customHeight="false" outlineLevel="0" collapsed="false">
      <c r="C734" s="255"/>
      <c r="D734" s="255"/>
      <c r="E734" s="255"/>
    </row>
    <row r="735" customFormat="false" ht="12.75" hidden="false" customHeight="false" outlineLevel="0" collapsed="false">
      <c r="C735" s="255"/>
      <c r="D735" s="255"/>
      <c r="E735" s="255"/>
    </row>
    <row r="736" customFormat="false" ht="12.75" hidden="false" customHeight="false" outlineLevel="0" collapsed="false">
      <c r="C736" s="255"/>
      <c r="D736" s="255"/>
      <c r="E736" s="255"/>
    </row>
    <row r="737" customFormat="false" ht="12.75" hidden="false" customHeight="false" outlineLevel="0" collapsed="false">
      <c r="C737" s="255"/>
      <c r="D737" s="255"/>
      <c r="E737" s="255"/>
    </row>
    <row r="738" customFormat="false" ht="12.75" hidden="false" customHeight="false" outlineLevel="0" collapsed="false">
      <c r="C738" s="255"/>
      <c r="D738" s="255"/>
      <c r="E738" s="255"/>
    </row>
    <row r="739" customFormat="false" ht="12.75" hidden="false" customHeight="false" outlineLevel="0" collapsed="false">
      <c r="C739" s="255"/>
      <c r="D739" s="255"/>
      <c r="E739" s="255"/>
    </row>
    <row r="740" customFormat="false" ht="12.75" hidden="false" customHeight="false" outlineLevel="0" collapsed="false">
      <c r="C740" s="255"/>
      <c r="D740" s="255"/>
      <c r="E740" s="255"/>
    </row>
    <row r="741" customFormat="false" ht="12.75" hidden="false" customHeight="false" outlineLevel="0" collapsed="false">
      <c r="C741" s="255"/>
      <c r="D741" s="255"/>
      <c r="E741" s="255"/>
    </row>
    <row r="742" customFormat="false" ht="12.75" hidden="false" customHeight="false" outlineLevel="0" collapsed="false">
      <c r="C742" s="255"/>
      <c r="D742" s="255"/>
      <c r="E742" s="255"/>
    </row>
    <row r="743" customFormat="false" ht="12.75" hidden="false" customHeight="false" outlineLevel="0" collapsed="false">
      <c r="C743" s="255"/>
      <c r="D743" s="255"/>
      <c r="E743" s="255"/>
    </row>
    <row r="744" customFormat="false" ht="12.75" hidden="false" customHeight="false" outlineLevel="0" collapsed="false">
      <c r="C744" s="255"/>
      <c r="D744" s="255"/>
      <c r="E744" s="255"/>
    </row>
    <row r="745" customFormat="false" ht="12.75" hidden="false" customHeight="false" outlineLevel="0" collapsed="false">
      <c r="C745" s="255"/>
      <c r="D745" s="255"/>
      <c r="E745" s="255"/>
    </row>
    <row r="746" customFormat="false" ht="12.75" hidden="false" customHeight="false" outlineLevel="0" collapsed="false">
      <c r="C746" s="255"/>
      <c r="D746" s="255"/>
      <c r="E746" s="255"/>
    </row>
    <row r="747" customFormat="false" ht="12.75" hidden="false" customHeight="false" outlineLevel="0" collapsed="false">
      <c r="C747" s="255"/>
      <c r="D747" s="255"/>
      <c r="E747" s="255"/>
    </row>
    <row r="748" customFormat="false" ht="12.75" hidden="false" customHeight="false" outlineLevel="0" collapsed="false">
      <c r="C748" s="255"/>
      <c r="D748" s="255"/>
      <c r="E748" s="255"/>
    </row>
    <row r="749" customFormat="false" ht="12.75" hidden="false" customHeight="false" outlineLevel="0" collapsed="false">
      <c r="C749" s="255"/>
      <c r="D749" s="255"/>
      <c r="E749" s="255"/>
    </row>
    <row r="750" customFormat="false" ht="12.75" hidden="false" customHeight="false" outlineLevel="0" collapsed="false">
      <c r="C750" s="255"/>
      <c r="D750" s="255"/>
      <c r="E750" s="255"/>
    </row>
    <row r="751" customFormat="false" ht="12.75" hidden="false" customHeight="false" outlineLevel="0" collapsed="false">
      <c r="C751" s="255"/>
      <c r="D751" s="255"/>
      <c r="E751" s="255"/>
    </row>
    <row r="752" customFormat="false" ht="12.75" hidden="false" customHeight="false" outlineLevel="0" collapsed="false">
      <c r="C752" s="255"/>
      <c r="D752" s="255"/>
      <c r="E752" s="255"/>
    </row>
    <row r="753" customFormat="false" ht="12.75" hidden="false" customHeight="false" outlineLevel="0" collapsed="false">
      <c r="C753" s="255"/>
      <c r="D753" s="255"/>
      <c r="E753" s="255"/>
    </row>
    <row r="754" customFormat="false" ht="12.75" hidden="false" customHeight="false" outlineLevel="0" collapsed="false">
      <c r="C754" s="255"/>
      <c r="D754" s="255"/>
      <c r="E754" s="255"/>
    </row>
    <row r="755" customFormat="false" ht="12.75" hidden="false" customHeight="false" outlineLevel="0" collapsed="false">
      <c r="C755" s="255"/>
      <c r="D755" s="255"/>
      <c r="E755" s="255"/>
    </row>
    <row r="756" customFormat="false" ht="12.75" hidden="false" customHeight="false" outlineLevel="0" collapsed="false">
      <c r="C756" s="255"/>
      <c r="D756" s="255"/>
      <c r="E756" s="255"/>
    </row>
    <row r="757" customFormat="false" ht="12.75" hidden="false" customHeight="false" outlineLevel="0" collapsed="false">
      <c r="C757" s="255"/>
      <c r="D757" s="255"/>
      <c r="E757" s="255"/>
    </row>
    <row r="758" customFormat="false" ht="12.75" hidden="false" customHeight="false" outlineLevel="0" collapsed="false">
      <c r="C758" s="255"/>
      <c r="D758" s="255"/>
      <c r="E758" s="255"/>
    </row>
    <row r="759" customFormat="false" ht="12.75" hidden="false" customHeight="false" outlineLevel="0" collapsed="false">
      <c r="C759" s="255"/>
      <c r="D759" s="255"/>
      <c r="E759" s="255"/>
    </row>
    <row r="760" customFormat="false" ht="12.75" hidden="false" customHeight="false" outlineLevel="0" collapsed="false">
      <c r="C760" s="255"/>
      <c r="D760" s="255"/>
      <c r="E760" s="255"/>
    </row>
    <row r="761" customFormat="false" ht="12.75" hidden="false" customHeight="false" outlineLevel="0" collapsed="false">
      <c r="C761" s="255"/>
      <c r="D761" s="255"/>
      <c r="E761" s="255"/>
    </row>
    <row r="762" customFormat="false" ht="12.75" hidden="false" customHeight="false" outlineLevel="0" collapsed="false">
      <c r="C762" s="255"/>
      <c r="D762" s="255"/>
      <c r="E762" s="255"/>
    </row>
    <row r="763" customFormat="false" ht="12.75" hidden="false" customHeight="false" outlineLevel="0" collapsed="false">
      <c r="C763" s="255"/>
      <c r="D763" s="255"/>
      <c r="E763" s="255"/>
    </row>
    <row r="764" customFormat="false" ht="12.75" hidden="false" customHeight="false" outlineLevel="0" collapsed="false">
      <c r="C764" s="255"/>
      <c r="D764" s="255"/>
      <c r="E764" s="255"/>
    </row>
    <row r="765" customFormat="false" ht="12.75" hidden="false" customHeight="false" outlineLevel="0" collapsed="false">
      <c r="C765" s="255"/>
      <c r="D765" s="255"/>
      <c r="E765" s="255"/>
    </row>
    <row r="766" customFormat="false" ht="12.75" hidden="false" customHeight="false" outlineLevel="0" collapsed="false">
      <c r="C766" s="255"/>
      <c r="D766" s="255"/>
      <c r="E766" s="255"/>
    </row>
    <row r="767" customFormat="false" ht="12.75" hidden="false" customHeight="false" outlineLevel="0" collapsed="false">
      <c r="C767" s="255"/>
      <c r="D767" s="255"/>
      <c r="E767" s="255"/>
    </row>
    <row r="768" customFormat="false" ht="12.75" hidden="false" customHeight="false" outlineLevel="0" collapsed="false">
      <c r="C768" s="255"/>
      <c r="D768" s="255"/>
      <c r="E768" s="255"/>
    </row>
    <row r="769" customFormat="false" ht="12.75" hidden="false" customHeight="false" outlineLevel="0" collapsed="false">
      <c r="C769" s="255"/>
      <c r="D769" s="255"/>
      <c r="E769" s="255"/>
    </row>
    <row r="770" customFormat="false" ht="12.75" hidden="false" customHeight="false" outlineLevel="0" collapsed="false">
      <c r="C770" s="255"/>
      <c r="D770" s="255"/>
      <c r="E770" s="255"/>
    </row>
    <row r="771" customFormat="false" ht="12.75" hidden="false" customHeight="false" outlineLevel="0" collapsed="false">
      <c r="C771" s="255"/>
      <c r="D771" s="255"/>
      <c r="E771" s="255"/>
    </row>
    <row r="772" customFormat="false" ht="12.75" hidden="false" customHeight="false" outlineLevel="0" collapsed="false">
      <c r="C772" s="255"/>
      <c r="D772" s="255"/>
      <c r="E772" s="255"/>
    </row>
    <row r="773" customFormat="false" ht="12.75" hidden="false" customHeight="false" outlineLevel="0" collapsed="false">
      <c r="C773" s="255"/>
      <c r="D773" s="255"/>
      <c r="E773" s="255"/>
    </row>
    <row r="774" customFormat="false" ht="12.75" hidden="false" customHeight="false" outlineLevel="0" collapsed="false">
      <c r="C774" s="255"/>
      <c r="D774" s="255"/>
      <c r="E774" s="255"/>
    </row>
    <row r="775" customFormat="false" ht="12.75" hidden="false" customHeight="false" outlineLevel="0" collapsed="false">
      <c r="C775" s="255"/>
      <c r="D775" s="255"/>
      <c r="E775" s="255"/>
    </row>
    <row r="776" customFormat="false" ht="12.75" hidden="false" customHeight="false" outlineLevel="0" collapsed="false">
      <c r="C776" s="255"/>
      <c r="D776" s="255"/>
      <c r="E776" s="255"/>
    </row>
    <row r="777" customFormat="false" ht="12.75" hidden="false" customHeight="false" outlineLevel="0" collapsed="false">
      <c r="C777" s="255"/>
      <c r="D777" s="255"/>
      <c r="E777" s="255"/>
    </row>
    <row r="778" customFormat="false" ht="12.75" hidden="false" customHeight="false" outlineLevel="0" collapsed="false">
      <c r="C778" s="255"/>
      <c r="D778" s="255"/>
      <c r="E778" s="255"/>
    </row>
    <row r="779" customFormat="false" ht="12.75" hidden="false" customHeight="false" outlineLevel="0" collapsed="false">
      <c r="C779" s="255"/>
      <c r="D779" s="255"/>
      <c r="E779" s="255"/>
    </row>
    <row r="780" customFormat="false" ht="12.75" hidden="false" customHeight="false" outlineLevel="0" collapsed="false">
      <c r="C780" s="255"/>
      <c r="D780" s="255"/>
      <c r="E780" s="255"/>
    </row>
    <row r="781" customFormat="false" ht="12.75" hidden="false" customHeight="false" outlineLevel="0" collapsed="false">
      <c r="C781" s="255"/>
      <c r="D781" s="255"/>
      <c r="E781" s="255"/>
    </row>
    <row r="782" customFormat="false" ht="12.75" hidden="false" customHeight="false" outlineLevel="0" collapsed="false">
      <c r="C782" s="255"/>
      <c r="D782" s="255"/>
      <c r="E782" s="255"/>
    </row>
    <row r="783" customFormat="false" ht="12.75" hidden="false" customHeight="false" outlineLevel="0" collapsed="false">
      <c r="C783" s="255"/>
      <c r="D783" s="255"/>
      <c r="E783" s="255"/>
    </row>
    <row r="784" customFormat="false" ht="12.75" hidden="false" customHeight="false" outlineLevel="0" collapsed="false">
      <c r="C784" s="255"/>
      <c r="D784" s="255"/>
      <c r="E784" s="255"/>
    </row>
    <row r="785" customFormat="false" ht="12.75" hidden="false" customHeight="false" outlineLevel="0" collapsed="false">
      <c r="C785" s="255"/>
      <c r="D785" s="255"/>
      <c r="E785" s="255"/>
    </row>
    <row r="786" customFormat="false" ht="12.75" hidden="false" customHeight="false" outlineLevel="0" collapsed="false">
      <c r="C786" s="255"/>
      <c r="D786" s="255"/>
      <c r="E786" s="255"/>
    </row>
    <row r="787" customFormat="false" ht="12.75" hidden="false" customHeight="false" outlineLevel="0" collapsed="false">
      <c r="C787" s="255"/>
      <c r="D787" s="255"/>
      <c r="E787" s="255"/>
    </row>
    <row r="788" customFormat="false" ht="12.75" hidden="false" customHeight="false" outlineLevel="0" collapsed="false">
      <c r="C788" s="255"/>
      <c r="D788" s="255"/>
      <c r="E788" s="255"/>
    </row>
    <row r="789" customFormat="false" ht="12.75" hidden="false" customHeight="false" outlineLevel="0" collapsed="false">
      <c r="C789" s="255"/>
      <c r="D789" s="255"/>
      <c r="E789" s="255"/>
    </row>
    <row r="790" customFormat="false" ht="12.75" hidden="false" customHeight="false" outlineLevel="0" collapsed="false">
      <c r="C790" s="255"/>
      <c r="D790" s="255"/>
      <c r="E790" s="255"/>
    </row>
    <row r="791" customFormat="false" ht="12.75" hidden="false" customHeight="false" outlineLevel="0" collapsed="false">
      <c r="C791" s="255"/>
      <c r="D791" s="255"/>
      <c r="E791" s="255"/>
    </row>
    <row r="792" customFormat="false" ht="12.75" hidden="false" customHeight="false" outlineLevel="0" collapsed="false">
      <c r="C792" s="255"/>
      <c r="D792" s="255"/>
      <c r="E792" s="255"/>
    </row>
    <row r="793" customFormat="false" ht="12.75" hidden="false" customHeight="false" outlineLevel="0" collapsed="false">
      <c r="C793" s="255"/>
      <c r="D793" s="255"/>
      <c r="E793" s="255"/>
    </row>
    <row r="794" customFormat="false" ht="12.75" hidden="false" customHeight="false" outlineLevel="0" collapsed="false">
      <c r="C794" s="255"/>
      <c r="D794" s="255"/>
      <c r="E794" s="255"/>
    </row>
    <row r="795" customFormat="false" ht="12.75" hidden="false" customHeight="false" outlineLevel="0" collapsed="false">
      <c r="C795" s="255"/>
      <c r="D795" s="255"/>
      <c r="E795" s="255"/>
    </row>
    <row r="796" customFormat="false" ht="12.75" hidden="false" customHeight="false" outlineLevel="0" collapsed="false">
      <c r="C796" s="255"/>
      <c r="D796" s="255"/>
      <c r="E796" s="255"/>
    </row>
    <row r="797" customFormat="false" ht="12.75" hidden="false" customHeight="false" outlineLevel="0" collapsed="false">
      <c r="C797" s="255"/>
      <c r="D797" s="255"/>
      <c r="E797" s="255"/>
    </row>
    <row r="798" customFormat="false" ht="12.75" hidden="false" customHeight="false" outlineLevel="0" collapsed="false">
      <c r="C798" s="255"/>
      <c r="D798" s="255"/>
      <c r="E798" s="255"/>
    </row>
    <row r="799" customFormat="false" ht="12.75" hidden="false" customHeight="false" outlineLevel="0" collapsed="false">
      <c r="C799" s="255"/>
      <c r="D799" s="255"/>
      <c r="E799" s="255"/>
    </row>
    <row r="800" customFormat="false" ht="12.75" hidden="false" customHeight="false" outlineLevel="0" collapsed="false">
      <c r="C800" s="255"/>
      <c r="D800" s="255"/>
      <c r="E800" s="255"/>
    </row>
    <row r="801" customFormat="false" ht="12.75" hidden="false" customHeight="false" outlineLevel="0" collapsed="false">
      <c r="C801" s="255"/>
      <c r="D801" s="255"/>
      <c r="E801" s="255"/>
    </row>
    <row r="802" customFormat="false" ht="12.75" hidden="false" customHeight="false" outlineLevel="0" collapsed="false">
      <c r="C802" s="255"/>
      <c r="D802" s="255"/>
      <c r="E802" s="255"/>
    </row>
    <row r="803" customFormat="false" ht="12.75" hidden="false" customHeight="false" outlineLevel="0" collapsed="false">
      <c r="C803" s="255"/>
      <c r="D803" s="255"/>
      <c r="E803" s="255"/>
    </row>
    <row r="804" customFormat="false" ht="12.75" hidden="false" customHeight="false" outlineLevel="0" collapsed="false">
      <c r="C804" s="255"/>
      <c r="D804" s="255"/>
      <c r="E804" s="255"/>
    </row>
    <row r="805" customFormat="false" ht="12.75" hidden="false" customHeight="false" outlineLevel="0" collapsed="false">
      <c r="C805" s="255"/>
      <c r="D805" s="255"/>
      <c r="E805" s="255"/>
    </row>
    <row r="806" customFormat="false" ht="12.75" hidden="false" customHeight="false" outlineLevel="0" collapsed="false">
      <c r="C806" s="255"/>
      <c r="D806" s="255"/>
      <c r="E806" s="255"/>
    </row>
    <row r="807" customFormat="false" ht="12.75" hidden="false" customHeight="false" outlineLevel="0" collapsed="false">
      <c r="C807" s="255"/>
      <c r="D807" s="255"/>
      <c r="E807" s="255"/>
    </row>
    <row r="808" customFormat="false" ht="12.75" hidden="false" customHeight="false" outlineLevel="0" collapsed="false">
      <c r="C808" s="255"/>
      <c r="D808" s="255"/>
      <c r="E808" s="255"/>
    </row>
    <row r="809" customFormat="false" ht="12.75" hidden="false" customHeight="false" outlineLevel="0" collapsed="false">
      <c r="C809" s="255"/>
      <c r="D809" s="255"/>
      <c r="E809" s="255"/>
    </row>
    <row r="810" customFormat="false" ht="12.75" hidden="false" customHeight="false" outlineLevel="0" collapsed="false">
      <c r="C810" s="255"/>
      <c r="D810" s="255"/>
      <c r="E810" s="255"/>
    </row>
    <row r="811" customFormat="false" ht="12.75" hidden="false" customHeight="false" outlineLevel="0" collapsed="false">
      <c r="C811" s="255"/>
      <c r="D811" s="255"/>
      <c r="E811" s="255"/>
    </row>
    <row r="812" customFormat="false" ht="12.75" hidden="false" customHeight="false" outlineLevel="0" collapsed="false">
      <c r="C812" s="255"/>
      <c r="D812" s="255"/>
      <c r="E812" s="255"/>
    </row>
    <row r="813" customFormat="false" ht="12.75" hidden="false" customHeight="false" outlineLevel="0" collapsed="false">
      <c r="C813" s="255"/>
      <c r="D813" s="255"/>
      <c r="E813" s="255"/>
    </row>
    <row r="814" customFormat="false" ht="12.75" hidden="false" customHeight="false" outlineLevel="0" collapsed="false">
      <c r="C814" s="255"/>
      <c r="D814" s="255"/>
      <c r="E814" s="255"/>
    </row>
    <row r="815" customFormat="false" ht="12.75" hidden="false" customHeight="false" outlineLevel="0" collapsed="false">
      <c r="C815" s="255"/>
      <c r="D815" s="255"/>
      <c r="E815" s="255"/>
    </row>
    <row r="816" customFormat="false" ht="12.75" hidden="false" customHeight="false" outlineLevel="0" collapsed="false">
      <c r="C816" s="255"/>
      <c r="D816" s="255"/>
      <c r="E816" s="255"/>
    </row>
    <row r="817" customFormat="false" ht="12.75" hidden="false" customHeight="false" outlineLevel="0" collapsed="false">
      <c r="C817" s="255"/>
      <c r="D817" s="255"/>
      <c r="E817" s="255"/>
    </row>
    <row r="818" customFormat="false" ht="12.75" hidden="false" customHeight="false" outlineLevel="0" collapsed="false">
      <c r="C818" s="255"/>
      <c r="D818" s="255"/>
      <c r="E818" s="255"/>
    </row>
    <row r="819" customFormat="false" ht="12.75" hidden="false" customHeight="false" outlineLevel="0" collapsed="false">
      <c r="C819" s="255"/>
      <c r="D819" s="255"/>
      <c r="E819" s="255"/>
    </row>
    <row r="820" customFormat="false" ht="12.75" hidden="false" customHeight="false" outlineLevel="0" collapsed="false">
      <c r="C820" s="255"/>
      <c r="D820" s="255"/>
      <c r="E820" s="255"/>
    </row>
    <row r="821" customFormat="false" ht="12.75" hidden="false" customHeight="false" outlineLevel="0" collapsed="false">
      <c r="C821" s="255"/>
      <c r="D821" s="255"/>
      <c r="E821" s="255"/>
    </row>
    <row r="822" customFormat="false" ht="12.75" hidden="false" customHeight="false" outlineLevel="0" collapsed="false">
      <c r="C822" s="255"/>
      <c r="D822" s="255"/>
      <c r="E822" s="255"/>
    </row>
    <row r="823" customFormat="false" ht="12.75" hidden="false" customHeight="false" outlineLevel="0" collapsed="false">
      <c r="C823" s="255"/>
      <c r="D823" s="255"/>
      <c r="E823" s="255"/>
    </row>
    <row r="824" customFormat="false" ht="12.75" hidden="false" customHeight="false" outlineLevel="0" collapsed="false">
      <c r="C824" s="255"/>
      <c r="D824" s="255"/>
      <c r="E824" s="255"/>
    </row>
    <row r="825" customFormat="false" ht="12.75" hidden="false" customHeight="false" outlineLevel="0" collapsed="false">
      <c r="C825" s="255"/>
      <c r="D825" s="255"/>
      <c r="E825" s="255"/>
    </row>
    <row r="826" customFormat="false" ht="12.75" hidden="false" customHeight="false" outlineLevel="0" collapsed="false">
      <c r="C826" s="255"/>
      <c r="D826" s="255"/>
      <c r="E826" s="255"/>
    </row>
    <row r="827" customFormat="false" ht="12.75" hidden="false" customHeight="false" outlineLevel="0" collapsed="false">
      <c r="C827" s="255"/>
      <c r="D827" s="255"/>
      <c r="E827" s="255"/>
    </row>
    <row r="828" customFormat="false" ht="12.75" hidden="false" customHeight="false" outlineLevel="0" collapsed="false">
      <c r="C828" s="255"/>
      <c r="D828" s="255"/>
      <c r="E828" s="255"/>
    </row>
    <row r="829" customFormat="false" ht="12.75" hidden="false" customHeight="false" outlineLevel="0" collapsed="false">
      <c r="C829" s="255"/>
      <c r="D829" s="255"/>
      <c r="E829" s="255"/>
    </row>
    <row r="830" customFormat="false" ht="12.75" hidden="false" customHeight="false" outlineLevel="0" collapsed="false">
      <c r="C830" s="255"/>
      <c r="D830" s="255"/>
      <c r="E830" s="255"/>
    </row>
    <row r="831" customFormat="false" ht="12.75" hidden="false" customHeight="false" outlineLevel="0" collapsed="false">
      <c r="C831" s="255"/>
      <c r="D831" s="255"/>
      <c r="E831" s="255"/>
    </row>
    <row r="832" customFormat="false" ht="12.75" hidden="false" customHeight="false" outlineLevel="0" collapsed="false">
      <c r="C832" s="255"/>
      <c r="D832" s="255"/>
      <c r="E832" s="255"/>
    </row>
    <row r="833" customFormat="false" ht="12.75" hidden="false" customHeight="false" outlineLevel="0" collapsed="false">
      <c r="C833" s="255"/>
      <c r="D833" s="255"/>
      <c r="E833" s="255"/>
    </row>
    <row r="834" customFormat="false" ht="12.75" hidden="false" customHeight="false" outlineLevel="0" collapsed="false">
      <c r="C834" s="255"/>
      <c r="D834" s="255"/>
      <c r="E834" s="255"/>
    </row>
    <row r="835" customFormat="false" ht="12.75" hidden="false" customHeight="false" outlineLevel="0" collapsed="false">
      <c r="C835" s="255"/>
      <c r="D835" s="255"/>
      <c r="E835" s="255"/>
    </row>
    <row r="836" customFormat="false" ht="12.75" hidden="false" customHeight="false" outlineLevel="0" collapsed="false">
      <c r="C836" s="255"/>
      <c r="D836" s="255"/>
      <c r="E836" s="255"/>
    </row>
    <row r="837" customFormat="false" ht="12.75" hidden="false" customHeight="false" outlineLevel="0" collapsed="false">
      <c r="C837" s="255"/>
      <c r="D837" s="255"/>
      <c r="E837" s="255"/>
    </row>
    <row r="838" customFormat="false" ht="12.75" hidden="false" customHeight="false" outlineLevel="0" collapsed="false">
      <c r="C838" s="255"/>
      <c r="D838" s="255"/>
      <c r="E838" s="255"/>
    </row>
    <row r="839" customFormat="false" ht="12.75" hidden="false" customHeight="false" outlineLevel="0" collapsed="false">
      <c r="C839" s="255"/>
      <c r="D839" s="255"/>
      <c r="E839" s="255"/>
    </row>
    <row r="840" customFormat="false" ht="12.75" hidden="false" customHeight="false" outlineLevel="0" collapsed="false">
      <c r="C840" s="255"/>
      <c r="D840" s="255"/>
      <c r="E840" s="255"/>
    </row>
    <row r="841" customFormat="false" ht="12.75" hidden="false" customHeight="false" outlineLevel="0" collapsed="false">
      <c r="C841" s="255"/>
      <c r="D841" s="255"/>
      <c r="E841" s="255"/>
    </row>
    <row r="842" customFormat="false" ht="12.75" hidden="false" customHeight="false" outlineLevel="0" collapsed="false">
      <c r="C842" s="255"/>
      <c r="D842" s="255"/>
      <c r="E842" s="255"/>
    </row>
    <row r="843" customFormat="false" ht="12.75" hidden="false" customHeight="false" outlineLevel="0" collapsed="false">
      <c r="C843" s="255"/>
      <c r="D843" s="255"/>
      <c r="E843" s="255"/>
    </row>
    <row r="844" customFormat="false" ht="12.75" hidden="false" customHeight="false" outlineLevel="0" collapsed="false">
      <c r="C844" s="255"/>
      <c r="D844" s="255"/>
      <c r="E844" s="255"/>
    </row>
    <row r="845" customFormat="false" ht="12.75" hidden="false" customHeight="false" outlineLevel="0" collapsed="false">
      <c r="C845" s="255"/>
      <c r="D845" s="255"/>
      <c r="E845" s="255"/>
    </row>
    <row r="846" customFormat="false" ht="12.75" hidden="false" customHeight="false" outlineLevel="0" collapsed="false">
      <c r="C846" s="255"/>
      <c r="D846" s="255"/>
      <c r="E846" s="255"/>
    </row>
    <row r="847" customFormat="false" ht="12.75" hidden="false" customHeight="false" outlineLevel="0" collapsed="false">
      <c r="C847" s="255"/>
      <c r="D847" s="255"/>
      <c r="E847" s="255"/>
    </row>
    <row r="848" customFormat="false" ht="12.75" hidden="false" customHeight="false" outlineLevel="0" collapsed="false">
      <c r="C848" s="255"/>
      <c r="D848" s="255"/>
      <c r="E848" s="255"/>
    </row>
    <row r="849" customFormat="false" ht="12.75" hidden="false" customHeight="false" outlineLevel="0" collapsed="false">
      <c r="C849" s="255"/>
      <c r="D849" s="255"/>
      <c r="E849" s="255"/>
    </row>
    <row r="850" customFormat="false" ht="12.75" hidden="false" customHeight="false" outlineLevel="0" collapsed="false">
      <c r="C850" s="255"/>
      <c r="D850" s="255"/>
      <c r="E850" s="255"/>
    </row>
    <row r="851" customFormat="false" ht="12.75" hidden="false" customHeight="false" outlineLevel="0" collapsed="false">
      <c r="C851" s="255"/>
      <c r="D851" s="255"/>
      <c r="E851" s="255"/>
    </row>
    <row r="852" customFormat="false" ht="12.75" hidden="false" customHeight="false" outlineLevel="0" collapsed="false">
      <c r="C852" s="255"/>
      <c r="D852" s="255"/>
      <c r="E852" s="255"/>
    </row>
    <row r="853" customFormat="false" ht="12.75" hidden="false" customHeight="false" outlineLevel="0" collapsed="false">
      <c r="C853" s="255"/>
      <c r="D853" s="255"/>
      <c r="E853" s="255"/>
    </row>
    <row r="854" customFormat="false" ht="12.75" hidden="false" customHeight="false" outlineLevel="0" collapsed="false">
      <c r="C854" s="255"/>
      <c r="D854" s="255"/>
      <c r="E854" s="255"/>
    </row>
    <row r="855" customFormat="false" ht="12.75" hidden="false" customHeight="false" outlineLevel="0" collapsed="false">
      <c r="C855" s="255"/>
      <c r="D855" s="255"/>
      <c r="E855" s="255"/>
    </row>
    <row r="856" customFormat="false" ht="12.75" hidden="false" customHeight="false" outlineLevel="0" collapsed="false">
      <c r="C856" s="255"/>
      <c r="D856" s="255"/>
      <c r="E856" s="255"/>
    </row>
    <row r="857" customFormat="false" ht="12.75" hidden="false" customHeight="false" outlineLevel="0" collapsed="false">
      <c r="C857" s="255"/>
      <c r="D857" s="255"/>
      <c r="E857" s="255"/>
    </row>
    <row r="858" customFormat="false" ht="12.75" hidden="false" customHeight="false" outlineLevel="0" collapsed="false">
      <c r="C858" s="255"/>
      <c r="D858" s="255"/>
      <c r="E858" s="255"/>
    </row>
    <row r="859" customFormat="false" ht="12.75" hidden="false" customHeight="false" outlineLevel="0" collapsed="false">
      <c r="C859" s="255"/>
      <c r="D859" s="255"/>
      <c r="E859" s="255"/>
    </row>
    <row r="860" customFormat="false" ht="12.75" hidden="false" customHeight="false" outlineLevel="0" collapsed="false">
      <c r="C860" s="255"/>
      <c r="D860" s="255"/>
      <c r="E860" s="255"/>
    </row>
    <row r="861" customFormat="false" ht="12.75" hidden="false" customHeight="false" outlineLevel="0" collapsed="false">
      <c r="C861" s="255"/>
      <c r="D861" s="255"/>
      <c r="E861" s="255"/>
    </row>
    <row r="862" customFormat="false" ht="12.75" hidden="false" customHeight="false" outlineLevel="0" collapsed="false">
      <c r="C862" s="255"/>
      <c r="D862" s="255"/>
      <c r="E862" s="255"/>
    </row>
    <row r="863" customFormat="false" ht="12.75" hidden="false" customHeight="false" outlineLevel="0" collapsed="false">
      <c r="C863" s="255"/>
      <c r="D863" s="255"/>
      <c r="E863" s="255"/>
    </row>
    <row r="864" customFormat="false" ht="12.75" hidden="false" customHeight="false" outlineLevel="0" collapsed="false">
      <c r="C864" s="255"/>
      <c r="D864" s="255"/>
      <c r="E864" s="255"/>
    </row>
    <row r="865" customFormat="false" ht="12.75" hidden="false" customHeight="false" outlineLevel="0" collapsed="false">
      <c r="C865" s="255"/>
      <c r="D865" s="255"/>
      <c r="E865" s="255"/>
    </row>
    <row r="866" customFormat="false" ht="12.75" hidden="false" customHeight="false" outlineLevel="0" collapsed="false">
      <c r="C866" s="255"/>
      <c r="D866" s="255"/>
      <c r="E866" s="255"/>
    </row>
    <row r="867" customFormat="false" ht="12.75" hidden="false" customHeight="false" outlineLevel="0" collapsed="false">
      <c r="C867" s="255"/>
      <c r="D867" s="255"/>
      <c r="E867" s="255"/>
    </row>
    <row r="868" customFormat="false" ht="12.75" hidden="false" customHeight="false" outlineLevel="0" collapsed="false">
      <c r="C868" s="255"/>
      <c r="D868" s="255"/>
      <c r="E868" s="255"/>
    </row>
    <row r="869" customFormat="false" ht="12.75" hidden="false" customHeight="false" outlineLevel="0" collapsed="false">
      <c r="C869" s="255"/>
      <c r="D869" s="255"/>
      <c r="E869" s="255"/>
    </row>
    <row r="870" customFormat="false" ht="12.75" hidden="false" customHeight="false" outlineLevel="0" collapsed="false">
      <c r="C870" s="255"/>
      <c r="D870" s="255"/>
      <c r="E870" s="255"/>
    </row>
    <row r="871" customFormat="false" ht="12.75" hidden="false" customHeight="false" outlineLevel="0" collapsed="false">
      <c r="C871" s="255"/>
      <c r="D871" s="255"/>
      <c r="E871" s="255"/>
    </row>
    <row r="872" customFormat="false" ht="12.75" hidden="false" customHeight="false" outlineLevel="0" collapsed="false">
      <c r="C872" s="255"/>
      <c r="D872" s="255"/>
      <c r="E872" s="255"/>
    </row>
    <row r="873" customFormat="false" ht="12.75" hidden="false" customHeight="false" outlineLevel="0" collapsed="false">
      <c r="C873" s="255"/>
      <c r="D873" s="255"/>
      <c r="E873" s="255"/>
    </row>
    <row r="874" customFormat="false" ht="12.75" hidden="false" customHeight="false" outlineLevel="0" collapsed="false">
      <c r="C874" s="255"/>
      <c r="D874" s="255"/>
      <c r="E874" s="255"/>
    </row>
    <row r="875" customFormat="false" ht="12.75" hidden="false" customHeight="false" outlineLevel="0" collapsed="false">
      <c r="C875" s="255"/>
      <c r="D875" s="255"/>
      <c r="E875" s="255"/>
    </row>
    <row r="876" customFormat="false" ht="12.75" hidden="false" customHeight="false" outlineLevel="0" collapsed="false">
      <c r="C876" s="255"/>
      <c r="D876" s="255"/>
      <c r="E876" s="255"/>
    </row>
    <row r="877" customFormat="false" ht="12.75" hidden="false" customHeight="false" outlineLevel="0" collapsed="false">
      <c r="C877" s="255"/>
      <c r="D877" s="255"/>
      <c r="E877" s="255"/>
    </row>
    <row r="878" customFormat="false" ht="12.75" hidden="false" customHeight="false" outlineLevel="0" collapsed="false">
      <c r="C878" s="255"/>
      <c r="D878" s="255"/>
      <c r="E878" s="255"/>
    </row>
    <row r="879" customFormat="false" ht="12.75" hidden="false" customHeight="false" outlineLevel="0" collapsed="false">
      <c r="C879" s="255"/>
      <c r="D879" s="255"/>
      <c r="E879" s="255"/>
    </row>
    <row r="880" customFormat="false" ht="12.75" hidden="false" customHeight="false" outlineLevel="0" collapsed="false">
      <c r="C880" s="255"/>
      <c r="D880" s="255"/>
      <c r="E880" s="255"/>
    </row>
    <row r="881" customFormat="false" ht="12.75" hidden="false" customHeight="false" outlineLevel="0" collapsed="false">
      <c r="C881" s="255"/>
      <c r="D881" s="255"/>
      <c r="E881" s="255"/>
    </row>
    <row r="882" customFormat="false" ht="12.75" hidden="false" customHeight="false" outlineLevel="0" collapsed="false">
      <c r="C882" s="255"/>
      <c r="D882" s="255"/>
      <c r="E882" s="255"/>
    </row>
    <row r="883" customFormat="false" ht="12.75" hidden="false" customHeight="false" outlineLevel="0" collapsed="false">
      <c r="C883" s="255"/>
      <c r="D883" s="255"/>
      <c r="E883" s="255"/>
    </row>
    <row r="884" customFormat="false" ht="12.75" hidden="false" customHeight="false" outlineLevel="0" collapsed="false">
      <c r="C884" s="255"/>
      <c r="D884" s="255"/>
      <c r="E884" s="255"/>
    </row>
    <row r="885" customFormat="false" ht="12.75" hidden="false" customHeight="false" outlineLevel="0" collapsed="false">
      <c r="C885" s="255"/>
      <c r="D885" s="255"/>
      <c r="E885" s="255"/>
    </row>
    <row r="886" customFormat="false" ht="12.75" hidden="false" customHeight="false" outlineLevel="0" collapsed="false">
      <c r="C886" s="255"/>
      <c r="D886" s="255"/>
      <c r="E886" s="255"/>
    </row>
    <row r="887" customFormat="false" ht="12.75" hidden="false" customHeight="false" outlineLevel="0" collapsed="false">
      <c r="C887" s="255"/>
      <c r="D887" s="255"/>
      <c r="E887" s="255"/>
    </row>
    <row r="888" customFormat="false" ht="12.75" hidden="false" customHeight="false" outlineLevel="0" collapsed="false">
      <c r="C888" s="255"/>
      <c r="D888" s="255"/>
      <c r="E888" s="255"/>
    </row>
    <row r="889" customFormat="false" ht="12.75" hidden="false" customHeight="false" outlineLevel="0" collapsed="false">
      <c r="C889" s="255"/>
      <c r="D889" s="255"/>
      <c r="E889" s="255"/>
    </row>
    <row r="890" customFormat="false" ht="12.75" hidden="false" customHeight="false" outlineLevel="0" collapsed="false">
      <c r="C890" s="255"/>
      <c r="D890" s="255"/>
      <c r="E890" s="255"/>
    </row>
    <row r="891" customFormat="false" ht="12.75" hidden="false" customHeight="false" outlineLevel="0" collapsed="false">
      <c r="C891" s="255"/>
      <c r="D891" s="255"/>
      <c r="E891" s="255"/>
    </row>
    <row r="892" customFormat="false" ht="12.75" hidden="false" customHeight="false" outlineLevel="0" collapsed="false">
      <c r="C892" s="255"/>
      <c r="D892" s="255"/>
      <c r="E892" s="255"/>
    </row>
    <row r="893" customFormat="false" ht="12.75" hidden="false" customHeight="false" outlineLevel="0" collapsed="false">
      <c r="C893" s="255"/>
      <c r="D893" s="255"/>
      <c r="E893" s="255"/>
    </row>
    <row r="894" customFormat="false" ht="12.75" hidden="false" customHeight="false" outlineLevel="0" collapsed="false">
      <c r="C894" s="255"/>
      <c r="D894" s="255"/>
      <c r="E894" s="255"/>
    </row>
    <row r="895" customFormat="false" ht="12.75" hidden="false" customHeight="false" outlineLevel="0" collapsed="false">
      <c r="C895" s="255"/>
      <c r="D895" s="255"/>
      <c r="E895" s="255"/>
    </row>
    <row r="896" customFormat="false" ht="12.75" hidden="false" customHeight="false" outlineLevel="0" collapsed="false">
      <c r="C896" s="255"/>
      <c r="D896" s="255"/>
      <c r="E896" s="255"/>
    </row>
    <row r="897" customFormat="false" ht="12.75" hidden="false" customHeight="false" outlineLevel="0" collapsed="false">
      <c r="C897" s="255"/>
      <c r="D897" s="255"/>
      <c r="E897" s="255"/>
    </row>
    <row r="898" customFormat="false" ht="12.75" hidden="false" customHeight="false" outlineLevel="0" collapsed="false">
      <c r="C898" s="255"/>
      <c r="D898" s="255"/>
      <c r="E898" s="255"/>
    </row>
    <row r="899" customFormat="false" ht="12.75" hidden="false" customHeight="false" outlineLevel="0" collapsed="false">
      <c r="C899" s="255"/>
      <c r="D899" s="255"/>
      <c r="E899" s="255"/>
    </row>
    <row r="900" customFormat="false" ht="12.75" hidden="false" customHeight="false" outlineLevel="0" collapsed="false">
      <c r="C900" s="255"/>
      <c r="D900" s="255"/>
      <c r="E900" s="255"/>
    </row>
    <row r="901" customFormat="false" ht="12.75" hidden="false" customHeight="false" outlineLevel="0" collapsed="false">
      <c r="C901" s="255"/>
      <c r="D901" s="255"/>
      <c r="E901" s="255"/>
    </row>
    <row r="902" customFormat="false" ht="12.75" hidden="false" customHeight="false" outlineLevel="0" collapsed="false">
      <c r="C902" s="255"/>
      <c r="D902" s="255"/>
      <c r="E902" s="255"/>
    </row>
    <row r="903" customFormat="false" ht="12.75" hidden="false" customHeight="false" outlineLevel="0" collapsed="false">
      <c r="C903" s="255"/>
      <c r="D903" s="255"/>
      <c r="E903" s="255"/>
    </row>
    <row r="904" customFormat="false" ht="12.75" hidden="false" customHeight="false" outlineLevel="0" collapsed="false">
      <c r="C904" s="255"/>
      <c r="D904" s="255"/>
      <c r="E904" s="255"/>
    </row>
    <row r="905" customFormat="false" ht="12.75" hidden="false" customHeight="false" outlineLevel="0" collapsed="false">
      <c r="C905" s="255"/>
      <c r="D905" s="255"/>
      <c r="E905" s="255"/>
    </row>
    <row r="906" customFormat="false" ht="12.75" hidden="false" customHeight="false" outlineLevel="0" collapsed="false">
      <c r="C906" s="255"/>
      <c r="D906" s="255"/>
      <c r="E906" s="255"/>
    </row>
    <row r="907" customFormat="false" ht="12.75" hidden="false" customHeight="false" outlineLevel="0" collapsed="false">
      <c r="C907" s="255"/>
      <c r="D907" s="255"/>
      <c r="E907" s="255"/>
    </row>
    <row r="908" customFormat="false" ht="12.75" hidden="false" customHeight="false" outlineLevel="0" collapsed="false">
      <c r="C908" s="255"/>
      <c r="D908" s="255"/>
      <c r="E908" s="255"/>
    </row>
    <row r="909" customFormat="false" ht="12.75" hidden="false" customHeight="false" outlineLevel="0" collapsed="false">
      <c r="C909" s="255"/>
      <c r="D909" s="255"/>
      <c r="E909" s="255"/>
    </row>
    <row r="910" customFormat="false" ht="12.75" hidden="false" customHeight="false" outlineLevel="0" collapsed="false">
      <c r="C910" s="255"/>
      <c r="D910" s="255"/>
      <c r="E910" s="255"/>
    </row>
    <row r="911" customFormat="false" ht="12.75" hidden="false" customHeight="false" outlineLevel="0" collapsed="false">
      <c r="C911" s="255"/>
      <c r="D911" s="255"/>
      <c r="E911" s="255"/>
    </row>
    <row r="912" customFormat="false" ht="12.75" hidden="false" customHeight="false" outlineLevel="0" collapsed="false">
      <c r="C912" s="255"/>
      <c r="D912" s="255"/>
      <c r="E912" s="255"/>
    </row>
    <row r="913" customFormat="false" ht="12.75" hidden="false" customHeight="false" outlineLevel="0" collapsed="false">
      <c r="C913" s="255"/>
      <c r="D913" s="255"/>
      <c r="E913" s="255"/>
    </row>
    <row r="914" customFormat="false" ht="12.75" hidden="false" customHeight="false" outlineLevel="0" collapsed="false">
      <c r="C914" s="255"/>
      <c r="D914" s="255"/>
      <c r="E914" s="255"/>
    </row>
    <row r="915" customFormat="false" ht="12.75" hidden="false" customHeight="false" outlineLevel="0" collapsed="false">
      <c r="C915" s="255"/>
      <c r="D915" s="255"/>
      <c r="E915" s="255"/>
    </row>
    <row r="916" customFormat="false" ht="12.75" hidden="false" customHeight="false" outlineLevel="0" collapsed="false">
      <c r="C916" s="255"/>
      <c r="D916" s="255"/>
      <c r="E916" s="255"/>
    </row>
    <row r="917" customFormat="false" ht="12.75" hidden="false" customHeight="false" outlineLevel="0" collapsed="false">
      <c r="C917" s="255"/>
      <c r="D917" s="255"/>
      <c r="E917" s="255"/>
    </row>
    <row r="918" customFormat="false" ht="12.75" hidden="false" customHeight="false" outlineLevel="0" collapsed="false">
      <c r="C918" s="255"/>
      <c r="D918" s="255"/>
      <c r="E918" s="255"/>
    </row>
    <row r="919" customFormat="false" ht="12.75" hidden="false" customHeight="false" outlineLevel="0" collapsed="false">
      <c r="C919" s="255"/>
      <c r="D919" s="255"/>
      <c r="E919" s="255"/>
    </row>
    <row r="920" customFormat="false" ht="12.75" hidden="false" customHeight="false" outlineLevel="0" collapsed="false">
      <c r="C920" s="255"/>
      <c r="D920" s="255"/>
      <c r="E920" s="255"/>
    </row>
    <row r="921" customFormat="false" ht="12.75" hidden="false" customHeight="false" outlineLevel="0" collapsed="false">
      <c r="C921" s="255"/>
      <c r="D921" s="255"/>
      <c r="E921" s="255"/>
    </row>
    <row r="922" customFormat="false" ht="12.75" hidden="false" customHeight="false" outlineLevel="0" collapsed="false">
      <c r="C922" s="255"/>
      <c r="D922" s="255"/>
      <c r="E922" s="255"/>
    </row>
    <row r="923" customFormat="false" ht="12.75" hidden="false" customHeight="false" outlineLevel="0" collapsed="false">
      <c r="C923" s="255"/>
      <c r="D923" s="255"/>
      <c r="E923" s="255"/>
    </row>
    <row r="924" customFormat="false" ht="12.75" hidden="false" customHeight="false" outlineLevel="0" collapsed="false">
      <c r="C924" s="255"/>
      <c r="D924" s="255"/>
      <c r="E924" s="255"/>
    </row>
    <row r="925" customFormat="false" ht="12.75" hidden="false" customHeight="false" outlineLevel="0" collapsed="false">
      <c r="C925" s="255"/>
      <c r="D925" s="255"/>
      <c r="E925" s="255"/>
    </row>
    <row r="926" customFormat="false" ht="12.75" hidden="false" customHeight="false" outlineLevel="0" collapsed="false">
      <c r="C926" s="255"/>
      <c r="D926" s="255"/>
      <c r="E926" s="255"/>
    </row>
    <row r="927" customFormat="false" ht="12.75" hidden="false" customHeight="false" outlineLevel="0" collapsed="false">
      <c r="C927" s="255"/>
      <c r="D927" s="255"/>
      <c r="E927" s="255"/>
    </row>
    <row r="928" customFormat="false" ht="12.75" hidden="false" customHeight="false" outlineLevel="0" collapsed="false">
      <c r="C928" s="255"/>
      <c r="D928" s="255"/>
      <c r="E928" s="255"/>
    </row>
    <row r="929" customFormat="false" ht="12.75" hidden="false" customHeight="false" outlineLevel="0" collapsed="false">
      <c r="C929" s="255"/>
      <c r="D929" s="255"/>
      <c r="E929" s="255"/>
    </row>
    <row r="930" customFormat="false" ht="12.75" hidden="false" customHeight="false" outlineLevel="0" collapsed="false">
      <c r="C930" s="255"/>
      <c r="D930" s="255"/>
      <c r="E930" s="255"/>
    </row>
    <row r="931" customFormat="false" ht="12.75" hidden="false" customHeight="false" outlineLevel="0" collapsed="false">
      <c r="C931" s="255"/>
      <c r="D931" s="255"/>
      <c r="E931" s="255"/>
    </row>
    <row r="932" customFormat="false" ht="12.75" hidden="false" customHeight="false" outlineLevel="0" collapsed="false">
      <c r="C932" s="255"/>
      <c r="D932" s="255"/>
      <c r="E932" s="255"/>
    </row>
    <row r="933" customFormat="false" ht="12.75" hidden="false" customHeight="false" outlineLevel="0" collapsed="false">
      <c r="C933" s="255"/>
      <c r="D933" s="255"/>
      <c r="E933" s="255"/>
    </row>
    <row r="934" customFormat="false" ht="12.75" hidden="false" customHeight="false" outlineLevel="0" collapsed="false">
      <c r="C934" s="255"/>
      <c r="D934" s="255"/>
      <c r="E934" s="255"/>
    </row>
    <row r="935" customFormat="false" ht="12.75" hidden="false" customHeight="false" outlineLevel="0" collapsed="false">
      <c r="C935" s="255"/>
      <c r="D935" s="255"/>
      <c r="E935" s="255"/>
    </row>
    <row r="936" customFormat="false" ht="12.75" hidden="false" customHeight="false" outlineLevel="0" collapsed="false">
      <c r="C936" s="255"/>
      <c r="D936" s="255"/>
      <c r="E936" s="255"/>
    </row>
    <row r="937" customFormat="false" ht="12.75" hidden="false" customHeight="false" outlineLevel="0" collapsed="false">
      <c r="C937" s="255"/>
      <c r="D937" s="255"/>
      <c r="E937" s="255"/>
    </row>
    <row r="938" customFormat="false" ht="12.75" hidden="false" customHeight="false" outlineLevel="0" collapsed="false">
      <c r="C938" s="255"/>
      <c r="D938" s="255"/>
      <c r="E938" s="255"/>
    </row>
    <row r="939" customFormat="false" ht="12.75" hidden="false" customHeight="false" outlineLevel="0" collapsed="false">
      <c r="C939" s="255"/>
      <c r="D939" s="255"/>
      <c r="E939" s="255"/>
    </row>
    <row r="940" customFormat="false" ht="12.75" hidden="false" customHeight="false" outlineLevel="0" collapsed="false">
      <c r="C940" s="255"/>
      <c r="D940" s="255"/>
      <c r="E940" s="255"/>
    </row>
    <row r="941" customFormat="false" ht="12.75" hidden="false" customHeight="false" outlineLevel="0" collapsed="false">
      <c r="C941" s="255"/>
      <c r="D941" s="255"/>
      <c r="E941" s="255"/>
    </row>
    <row r="942" customFormat="false" ht="12.75" hidden="false" customHeight="false" outlineLevel="0" collapsed="false">
      <c r="C942" s="255"/>
      <c r="D942" s="255"/>
      <c r="E942" s="255"/>
    </row>
    <row r="943" customFormat="false" ht="12.75" hidden="false" customHeight="false" outlineLevel="0" collapsed="false">
      <c r="C943" s="255"/>
      <c r="D943" s="255"/>
      <c r="E943" s="255"/>
    </row>
    <row r="944" customFormat="false" ht="12.75" hidden="false" customHeight="false" outlineLevel="0" collapsed="false">
      <c r="C944" s="255"/>
      <c r="D944" s="255"/>
      <c r="E944" s="255"/>
    </row>
    <row r="945" customFormat="false" ht="12.75" hidden="false" customHeight="false" outlineLevel="0" collapsed="false">
      <c r="C945" s="255"/>
      <c r="D945" s="255"/>
      <c r="E945" s="255"/>
    </row>
    <row r="946" customFormat="false" ht="12.75" hidden="false" customHeight="false" outlineLevel="0" collapsed="false">
      <c r="C946" s="255"/>
      <c r="D946" s="255"/>
      <c r="E946" s="255"/>
    </row>
    <row r="947" customFormat="false" ht="12.75" hidden="false" customHeight="false" outlineLevel="0" collapsed="false">
      <c r="C947" s="255"/>
      <c r="D947" s="255"/>
      <c r="E947" s="255"/>
    </row>
    <row r="948" customFormat="false" ht="12.75" hidden="false" customHeight="false" outlineLevel="0" collapsed="false">
      <c r="C948" s="255"/>
      <c r="D948" s="255"/>
      <c r="E948" s="255"/>
    </row>
    <row r="949" customFormat="false" ht="12.75" hidden="false" customHeight="false" outlineLevel="0" collapsed="false">
      <c r="C949" s="255"/>
      <c r="D949" s="255"/>
      <c r="E949" s="255"/>
    </row>
    <row r="950" customFormat="false" ht="12.75" hidden="false" customHeight="false" outlineLevel="0" collapsed="false">
      <c r="C950" s="255"/>
      <c r="D950" s="255"/>
      <c r="E950" s="255"/>
    </row>
    <row r="951" customFormat="false" ht="12.75" hidden="false" customHeight="false" outlineLevel="0" collapsed="false">
      <c r="C951" s="255"/>
      <c r="D951" s="255"/>
      <c r="E951" s="255"/>
    </row>
    <row r="952" customFormat="false" ht="12.75" hidden="false" customHeight="false" outlineLevel="0" collapsed="false">
      <c r="C952" s="255"/>
      <c r="D952" s="255"/>
      <c r="E952" s="255"/>
    </row>
    <row r="953" customFormat="false" ht="12.75" hidden="false" customHeight="false" outlineLevel="0" collapsed="false">
      <c r="C953" s="255"/>
      <c r="D953" s="255"/>
      <c r="E953" s="255"/>
    </row>
    <row r="954" customFormat="false" ht="12.75" hidden="false" customHeight="false" outlineLevel="0" collapsed="false">
      <c r="C954" s="255"/>
      <c r="D954" s="255"/>
      <c r="E954" s="255"/>
    </row>
    <row r="955" customFormat="false" ht="12.75" hidden="false" customHeight="false" outlineLevel="0" collapsed="false">
      <c r="C955" s="255"/>
      <c r="D955" s="255"/>
      <c r="E955" s="255"/>
    </row>
    <row r="956" customFormat="false" ht="12.75" hidden="false" customHeight="false" outlineLevel="0" collapsed="false">
      <c r="C956" s="255"/>
      <c r="D956" s="255"/>
      <c r="E956" s="255"/>
    </row>
    <row r="957" customFormat="false" ht="12.75" hidden="false" customHeight="false" outlineLevel="0" collapsed="false">
      <c r="C957" s="255"/>
      <c r="D957" s="255"/>
      <c r="E957" s="255"/>
    </row>
    <row r="958" customFormat="false" ht="12.75" hidden="false" customHeight="false" outlineLevel="0" collapsed="false">
      <c r="C958" s="255"/>
      <c r="D958" s="255"/>
      <c r="E958" s="255"/>
    </row>
    <row r="959" customFormat="false" ht="12.75" hidden="false" customHeight="false" outlineLevel="0" collapsed="false">
      <c r="C959" s="255"/>
      <c r="D959" s="255"/>
      <c r="E959" s="255"/>
    </row>
    <row r="960" customFormat="false" ht="12.75" hidden="false" customHeight="false" outlineLevel="0" collapsed="false">
      <c r="C960" s="255"/>
      <c r="D960" s="255"/>
      <c r="E960" s="255"/>
    </row>
    <row r="961" customFormat="false" ht="12.75" hidden="false" customHeight="false" outlineLevel="0" collapsed="false">
      <c r="C961" s="255"/>
      <c r="D961" s="255"/>
      <c r="E961" s="255"/>
    </row>
    <row r="962" customFormat="false" ht="12.75" hidden="false" customHeight="false" outlineLevel="0" collapsed="false">
      <c r="C962" s="255"/>
      <c r="D962" s="255"/>
      <c r="E962" s="255"/>
    </row>
    <row r="963" customFormat="false" ht="12.75" hidden="false" customHeight="false" outlineLevel="0" collapsed="false">
      <c r="C963" s="255"/>
      <c r="D963" s="255"/>
      <c r="E963" s="255"/>
    </row>
    <row r="964" customFormat="false" ht="12.75" hidden="false" customHeight="false" outlineLevel="0" collapsed="false">
      <c r="C964" s="255"/>
      <c r="D964" s="255"/>
      <c r="E964" s="255"/>
    </row>
    <row r="965" customFormat="false" ht="12.75" hidden="false" customHeight="false" outlineLevel="0" collapsed="false">
      <c r="C965" s="255"/>
      <c r="D965" s="255"/>
      <c r="E965" s="255"/>
    </row>
    <row r="966" customFormat="false" ht="12.75" hidden="false" customHeight="false" outlineLevel="0" collapsed="false">
      <c r="C966" s="255"/>
      <c r="D966" s="255"/>
      <c r="E966" s="255"/>
    </row>
    <row r="967" customFormat="false" ht="12.75" hidden="false" customHeight="false" outlineLevel="0" collapsed="false">
      <c r="C967" s="255"/>
      <c r="D967" s="255"/>
      <c r="E967" s="255"/>
    </row>
    <row r="968" customFormat="false" ht="12.75" hidden="false" customHeight="false" outlineLevel="0" collapsed="false">
      <c r="C968" s="255"/>
      <c r="D968" s="255"/>
      <c r="E968" s="255"/>
    </row>
    <row r="969" customFormat="false" ht="12.75" hidden="false" customHeight="false" outlineLevel="0" collapsed="false">
      <c r="C969" s="255"/>
      <c r="D969" s="255"/>
      <c r="E969" s="255"/>
    </row>
    <row r="970" customFormat="false" ht="12.75" hidden="false" customHeight="false" outlineLevel="0" collapsed="false">
      <c r="C970" s="255"/>
      <c r="D970" s="255"/>
      <c r="E970" s="255"/>
    </row>
    <row r="971" customFormat="false" ht="12.75" hidden="false" customHeight="false" outlineLevel="0" collapsed="false">
      <c r="C971" s="255"/>
      <c r="D971" s="255"/>
      <c r="E971" s="255"/>
    </row>
    <row r="972" customFormat="false" ht="12.75" hidden="false" customHeight="false" outlineLevel="0" collapsed="false">
      <c r="C972" s="255"/>
      <c r="D972" s="255"/>
      <c r="E972" s="255"/>
    </row>
    <row r="973" customFormat="false" ht="12.75" hidden="false" customHeight="false" outlineLevel="0" collapsed="false">
      <c r="C973" s="255"/>
      <c r="D973" s="255"/>
      <c r="E973" s="255"/>
    </row>
    <row r="974" customFormat="false" ht="12.75" hidden="false" customHeight="false" outlineLevel="0" collapsed="false">
      <c r="C974" s="255"/>
      <c r="D974" s="255"/>
      <c r="E974" s="255"/>
    </row>
    <row r="975" customFormat="false" ht="12.75" hidden="false" customHeight="false" outlineLevel="0" collapsed="false">
      <c r="C975" s="255"/>
      <c r="D975" s="255"/>
      <c r="E975" s="255"/>
    </row>
    <row r="976" customFormat="false" ht="12.75" hidden="false" customHeight="false" outlineLevel="0" collapsed="false">
      <c r="C976" s="255"/>
      <c r="D976" s="255"/>
      <c r="E976" s="255"/>
    </row>
    <row r="977" customFormat="false" ht="12.75" hidden="false" customHeight="false" outlineLevel="0" collapsed="false">
      <c r="C977" s="255"/>
      <c r="D977" s="255"/>
      <c r="E977" s="255"/>
    </row>
    <row r="978" customFormat="false" ht="12.75" hidden="false" customHeight="false" outlineLevel="0" collapsed="false">
      <c r="C978" s="255"/>
      <c r="D978" s="255"/>
      <c r="E978" s="255"/>
    </row>
    <row r="979" customFormat="false" ht="12.75" hidden="false" customHeight="false" outlineLevel="0" collapsed="false">
      <c r="C979" s="255"/>
      <c r="D979" s="255"/>
      <c r="E979" s="255"/>
    </row>
    <row r="980" customFormat="false" ht="12.75" hidden="false" customHeight="false" outlineLevel="0" collapsed="false">
      <c r="C980" s="255"/>
      <c r="D980" s="255"/>
      <c r="E980" s="255"/>
    </row>
    <row r="981" customFormat="false" ht="12.75" hidden="false" customHeight="false" outlineLevel="0" collapsed="false">
      <c r="C981" s="255"/>
      <c r="D981" s="255"/>
      <c r="E981" s="255"/>
    </row>
    <row r="982" customFormat="false" ht="12.75" hidden="false" customHeight="false" outlineLevel="0" collapsed="false">
      <c r="C982" s="255"/>
      <c r="D982" s="255"/>
      <c r="E982" s="255"/>
    </row>
    <row r="983" customFormat="false" ht="12.75" hidden="false" customHeight="false" outlineLevel="0" collapsed="false">
      <c r="C983" s="255"/>
      <c r="D983" s="255"/>
      <c r="E983" s="255"/>
    </row>
    <row r="984" customFormat="false" ht="12.75" hidden="false" customHeight="false" outlineLevel="0" collapsed="false">
      <c r="C984" s="255"/>
      <c r="D984" s="255"/>
      <c r="E984" s="255"/>
    </row>
    <row r="985" customFormat="false" ht="12.75" hidden="false" customHeight="false" outlineLevel="0" collapsed="false">
      <c r="C985" s="255"/>
      <c r="D985" s="255"/>
      <c r="E985" s="255"/>
    </row>
    <row r="986" customFormat="false" ht="12.75" hidden="false" customHeight="false" outlineLevel="0" collapsed="false">
      <c r="C986" s="255"/>
      <c r="D986" s="255"/>
      <c r="E986" s="255"/>
    </row>
    <row r="987" customFormat="false" ht="12.75" hidden="false" customHeight="false" outlineLevel="0" collapsed="false">
      <c r="C987" s="255"/>
      <c r="D987" s="255"/>
      <c r="E987" s="255"/>
    </row>
    <row r="988" customFormat="false" ht="12.75" hidden="false" customHeight="false" outlineLevel="0" collapsed="false">
      <c r="C988" s="255"/>
      <c r="D988" s="255"/>
      <c r="E988" s="255"/>
    </row>
    <row r="989" customFormat="false" ht="12.75" hidden="false" customHeight="false" outlineLevel="0" collapsed="false">
      <c r="C989" s="255"/>
      <c r="D989" s="255"/>
      <c r="E989" s="255"/>
    </row>
    <row r="990" customFormat="false" ht="12.75" hidden="false" customHeight="false" outlineLevel="0" collapsed="false">
      <c r="C990" s="255"/>
      <c r="D990" s="255"/>
      <c r="E990" s="255"/>
    </row>
    <row r="991" customFormat="false" ht="12.75" hidden="false" customHeight="false" outlineLevel="0" collapsed="false">
      <c r="C991" s="255"/>
      <c r="D991" s="255"/>
      <c r="E991" s="255"/>
    </row>
    <row r="992" customFormat="false" ht="12.75" hidden="false" customHeight="false" outlineLevel="0" collapsed="false">
      <c r="C992" s="255"/>
      <c r="D992" s="255"/>
      <c r="E992" s="255"/>
    </row>
    <row r="993" customFormat="false" ht="12.75" hidden="false" customHeight="false" outlineLevel="0" collapsed="false">
      <c r="C993" s="255"/>
      <c r="D993" s="255"/>
      <c r="E993" s="255"/>
    </row>
    <row r="994" customFormat="false" ht="12.75" hidden="false" customHeight="false" outlineLevel="0" collapsed="false">
      <c r="C994" s="255"/>
      <c r="D994" s="255"/>
      <c r="E994" s="255"/>
    </row>
    <row r="995" customFormat="false" ht="12.75" hidden="false" customHeight="false" outlineLevel="0" collapsed="false">
      <c r="C995" s="255"/>
      <c r="D995" s="255"/>
      <c r="E995" s="255"/>
    </row>
    <row r="996" customFormat="false" ht="12.75" hidden="false" customHeight="false" outlineLevel="0" collapsed="false">
      <c r="C996" s="255"/>
      <c r="D996" s="255"/>
      <c r="E996" s="255"/>
    </row>
    <row r="997" customFormat="false" ht="12.75" hidden="false" customHeight="false" outlineLevel="0" collapsed="false">
      <c r="C997" s="255"/>
      <c r="D997" s="255"/>
      <c r="E997" s="255"/>
    </row>
    <row r="998" customFormat="false" ht="12.75" hidden="false" customHeight="false" outlineLevel="0" collapsed="false">
      <c r="C998" s="255"/>
      <c r="D998" s="255"/>
      <c r="E998" s="255"/>
    </row>
    <row r="999" customFormat="false" ht="12.75" hidden="false" customHeight="false" outlineLevel="0" collapsed="false">
      <c r="C999" s="255"/>
      <c r="D999" s="255"/>
      <c r="E999" s="255"/>
    </row>
    <row r="1000" customFormat="false" ht="12.75" hidden="false" customHeight="false" outlineLevel="0" collapsed="false">
      <c r="C1000" s="255"/>
      <c r="D1000" s="255"/>
      <c r="E1000" s="255"/>
    </row>
    <row r="1001" customFormat="false" ht="12.75" hidden="false" customHeight="false" outlineLevel="0" collapsed="false">
      <c r="C1001" s="255"/>
      <c r="D1001" s="255"/>
      <c r="E1001" s="255"/>
    </row>
    <row r="1002" customFormat="false" ht="12.75" hidden="false" customHeight="false" outlineLevel="0" collapsed="false">
      <c r="C1002" s="255"/>
      <c r="D1002" s="255"/>
      <c r="E1002" s="255"/>
    </row>
    <row r="1003" customFormat="false" ht="12.75" hidden="false" customHeight="false" outlineLevel="0" collapsed="false">
      <c r="C1003" s="255"/>
      <c r="D1003" s="255"/>
      <c r="E1003" s="255"/>
    </row>
    <row r="1004" customFormat="false" ht="12.75" hidden="false" customHeight="false" outlineLevel="0" collapsed="false">
      <c r="C1004" s="255"/>
      <c r="D1004" s="255"/>
      <c r="E1004" s="255"/>
    </row>
    <row r="1005" customFormat="false" ht="12.75" hidden="false" customHeight="false" outlineLevel="0" collapsed="false">
      <c r="C1005" s="255"/>
      <c r="D1005" s="255"/>
      <c r="E1005" s="255"/>
    </row>
    <row r="1006" customFormat="false" ht="12.75" hidden="false" customHeight="false" outlineLevel="0" collapsed="false">
      <c r="C1006" s="255"/>
      <c r="D1006" s="255"/>
      <c r="E1006" s="255"/>
    </row>
    <row r="1007" customFormat="false" ht="12.75" hidden="false" customHeight="false" outlineLevel="0" collapsed="false">
      <c r="C1007" s="255"/>
      <c r="D1007" s="255"/>
      <c r="E1007" s="255"/>
    </row>
    <row r="1008" customFormat="false" ht="12.75" hidden="false" customHeight="false" outlineLevel="0" collapsed="false">
      <c r="C1008" s="255"/>
      <c r="D1008" s="255"/>
      <c r="E1008" s="255"/>
    </row>
    <row r="1009" customFormat="false" ht="12.75" hidden="false" customHeight="false" outlineLevel="0" collapsed="false">
      <c r="C1009" s="255"/>
      <c r="D1009" s="255"/>
      <c r="E1009" s="255"/>
    </row>
    <row r="1010" customFormat="false" ht="12.75" hidden="false" customHeight="false" outlineLevel="0" collapsed="false">
      <c r="C1010" s="255"/>
      <c r="D1010" s="255"/>
      <c r="E1010" s="255"/>
    </row>
    <row r="1011" customFormat="false" ht="12.75" hidden="false" customHeight="false" outlineLevel="0" collapsed="false">
      <c r="C1011" s="255"/>
      <c r="D1011" s="255"/>
      <c r="E1011" s="255"/>
    </row>
    <row r="1012" customFormat="false" ht="12.75" hidden="false" customHeight="false" outlineLevel="0" collapsed="false">
      <c r="C1012" s="255"/>
      <c r="D1012" s="255"/>
      <c r="E1012" s="255"/>
    </row>
    <row r="1013" customFormat="false" ht="12.75" hidden="false" customHeight="false" outlineLevel="0" collapsed="false">
      <c r="C1013" s="255"/>
      <c r="D1013" s="255"/>
      <c r="E1013" s="255"/>
    </row>
    <row r="1014" customFormat="false" ht="12.75" hidden="false" customHeight="false" outlineLevel="0" collapsed="false">
      <c r="C1014" s="255"/>
      <c r="D1014" s="255"/>
      <c r="E1014" s="255"/>
    </row>
    <row r="1015" customFormat="false" ht="12.75" hidden="false" customHeight="false" outlineLevel="0" collapsed="false">
      <c r="C1015" s="255"/>
      <c r="D1015" s="255"/>
      <c r="E1015" s="255"/>
    </row>
    <row r="1016" customFormat="false" ht="12.75" hidden="false" customHeight="false" outlineLevel="0" collapsed="false">
      <c r="C1016" s="255"/>
      <c r="D1016" s="255"/>
      <c r="E1016" s="255"/>
    </row>
    <row r="1017" customFormat="false" ht="12.75" hidden="false" customHeight="false" outlineLevel="0" collapsed="false">
      <c r="C1017" s="255"/>
      <c r="D1017" s="255"/>
      <c r="E1017" s="255"/>
    </row>
    <row r="1018" customFormat="false" ht="12.75" hidden="false" customHeight="false" outlineLevel="0" collapsed="false">
      <c r="C1018" s="255"/>
      <c r="D1018" s="255"/>
      <c r="E1018" s="255"/>
    </row>
    <row r="1019" customFormat="false" ht="12.75" hidden="false" customHeight="false" outlineLevel="0" collapsed="false">
      <c r="C1019" s="255"/>
      <c r="D1019" s="255"/>
      <c r="E1019" s="255"/>
    </row>
    <row r="1020" customFormat="false" ht="12.75" hidden="false" customHeight="false" outlineLevel="0" collapsed="false">
      <c r="C1020" s="255"/>
      <c r="D1020" s="255"/>
      <c r="E1020" s="255"/>
    </row>
    <row r="1021" customFormat="false" ht="12.75" hidden="false" customHeight="false" outlineLevel="0" collapsed="false">
      <c r="C1021" s="255"/>
      <c r="D1021" s="255"/>
      <c r="E1021" s="255"/>
    </row>
    <row r="1022" customFormat="false" ht="12.75" hidden="false" customHeight="false" outlineLevel="0" collapsed="false">
      <c r="C1022" s="255"/>
      <c r="D1022" s="255"/>
      <c r="E1022" s="255"/>
    </row>
    <row r="1023" customFormat="false" ht="12.75" hidden="false" customHeight="false" outlineLevel="0" collapsed="false">
      <c r="C1023" s="255"/>
      <c r="D1023" s="255"/>
      <c r="E1023" s="255"/>
    </row>
    <row r="1024" customFormat="false" ht="12.75" hidden="false" customHeight="false" outlineLevel="0" collapsed="false">
      <c r="C1024" s="255"/>
      <c r="D1024" s="255"/>
      <c r="E1024" s="255"/>
    </row>
    <row r="1025" customFormat="false" ht="12.75" hidden="false" customHeight="false" outlineLevel="0" collapsed="false">
      <c r="C1025" s="255"/>
      <c r="D1025" s="255"/>
      <c r="E1025" s="255"/>
    </row>
    <row r="1026" customFormat="false" ht="12.75" hidden="false" customHeight="false" outlineLevel="0" collapsed="false">
      <c r="C1026" s="255"/>
      <c r="D1026" s="255"/>
      <c r="E1026" s="255"/>
    </row>
    <row r="1027" customFormat="false" ht="12.75" hidden="false" customHeight="false" outlineLevel="0" collapsed="false">
      <c r="C1027" s="255"/>
      <c r="D1027" s="255"/>
      <c r="E1027" s="255"/>
    </row>
    <row r="1028" customFormat="false" ht="12.75" hidden="false" customHeight="false" outlineLevel="0" collapsed="false">
      <c r="C1028" s="255"/>
      <c r="D1028" s="255"/>
      <c r="E1028" s="255"/>
    </row>
    <row r="1029" customFormat="false" ht="12.75" hidden="false" customHeight="false" outlineLevel="0" collapsed="false">
      <c r="C1029" s="255"/>
      <c r="D1029" s="255"/>
      <c r="E1029" s="255"/>
    </row>
    <row r="1030" customFormat="false" ht="12.75" hidden="false" customHeight="false" outlineLevel="0" collapsed="false">
      <c r="C1030" s="255"/>
      <c r="D1030" s="255"/>
      <c r="E1030" s="255"/>
    </row>
    <row r="1031" customFormat="false" ht="12.75" hidden="false" customHeight="false" outlineLevel="0" collapsed="false">
      <c r="C1031" s="255"/>
      <c r="D1031" s="255"/>
      <c r="E1031" s="255"/>
    </row>
    <row r="1032" customFormat="false" ht="12.75" hidden="false" customHeight="false" outlineLevel="0" collapsed="false">
      <c r="C1032" s="255"/>
      <c r="D1032" s="255"/>
      <c r="E1032" s="255"/>
    </row>
    <row r="1033" customFormat="false" ht="12.75" hidden="false" customHeight="false" outlineLevel="0" collapsed="false">
      <c r="C1033" s="255"/>
      <c r="D1033" s="255"/>
      <c r="E1033" s="255"/>
    </row>
    <row r="1034" customFormat="false" ht="12.75" hidden="false" customHeight="false" outlineLevel="0" collapsed="false">
      <c r="C1034" s="255"/>
      <c r="D1034" s="255"/>
      <c r="E1034" s="255"/>
    </row>
    <row r="1035" customFormat="false" ht="12.75" hidden="false" customHeight="false" outlineLevel="0" collapsed="false">
      <c r="C1035" s="255"/>
      <c r="D1035" s="255"/>
      <c r="E1035" s="255"/>
    </row>
    <row r="1036" customFormat="false" ht="12.75" hidden="false" customHeight="false" outlineLevel="0" collapsed="false">
      <c r="C1036" s="255"/>
      <c r="D1036" s="255"/>
      <c r="E1036" s="255"/>
    </row>
    <row r="1037" customFormat="false" ht="12.75" hidden="false" customHeight="false" outlineLevel="0" collapsed="false">
      <c r="C1037" s="255"/>
      <c r="D1037" s="255"/>
      <c r="E1037" s="255"/>
    </row>
    <row r="1038" customFormat="false" ht="12.75" hidden="false" customHeight="false" outlineLevel="0" collapsed="false">
      <c r="C1038" s="255"/>
      <c r="D1038" s="255"/>
      <c r="E1038" s="255"/>
    </row>
    <row r="1039" customFormat="false" ht="12.75" hidden="false" customHeight="false" outlineLevel="0" collapsed="false">
      <c r="C1039" s="255"/>
      <c r="D1039" s="255"/>
      <c r="E1039" s="255"/>
    </row>
    <row r="1040" customFormat="false" ht="12.75" hidden="false" customHeight="false" outlineLevel="0" collapsed="false">
      <c r="C1040" s="255"/>
      <c r="D1040" s="255"/>
      <c r="E1040" s="255"/>
    </row>
    <row r="1041" customFormat="false" ht="12.75" hidden="false" customHeight="false" outlineLevel="0" collapsed="false">
      <c r="C1041" s="255"/>
      <c r="D1041" s="255"/>
      <c r="E1041" s="255"/>
    </row>
    <row r="1042" customFormat="false" ht="12.75" hidden="false" customHeight="false" outlineLevel="0" collapsed="false">
      <c r="C1042" s="255"/>
      <c r="D1042" s="255"/>
      <c r="E1042" s="255"/>
    </row>
    <row r="1043" customFormat="false" ht="12.75" hidden="false" customHeight="false" outlineLevel="0" collapsed="false">
      <c r="C1043" s="255"/>
      <c r="D1043" s="255"/>
      <c r="E1043" s="255"/>
    </row>
    <row r="1044" customFormat="false" ht="12.75" hidden="false" customHeight="false" outlineLevel="0" collapsed="false">
      <c r="C1044" s="255"/>
      <c r="D1044" s="255"/>
      <c r="E1044" s="255"/>
    </row>
    <row r="1045" customFormat="false" ht="12.75" hidden="false" customHeight="false" outlineLevel="0" collapsed="false">
      <c r="C1045" s="255"/>
      <c r="D1045" s="255"/>
      <c r="E1045" s="255"/>
    </row>
    <row r="1046" customFormat="false" ht="12.75" hidden="false" customHeight="false" outlineLevel="0" collapsed="false">
      <c r="C1046" s="255"/>
      <c r="D1046" s="255"/>
      <c r="E1046" s="255"/>
    </row>
    <row r="1047" customFormat="false" ht="12.75" hidden="false" customHeight="false" outlineLevel="0" collapsed="false">
      <c r="C1047" s="255"/>
      <c r="D1047" s="255"/>
      <c r="E1047" s="255"/>
    </row>
    <row r="1048" customFormat="false" ht="12.75" hidden="false" customHeight="false" outlineLevel="0" collapsed="false">
      <c r="C1048" s="255"/>
      <c r="D1048" s="255"/>
      <c r="E1048" s="255"/>
    </row>
    <row r="1049" customFormat="false" ht="12.75" hidden="false" customHeight="false" outlineLevel="0" collapsed="false">
      <c r="C1049" s="255"/>
      <c r="D1049" s="255"/>
      <c r="E1049" s="255"/>
    </row>
    <row r="1050" customFormat="false" ht="12.75" hidden="false" customHeight="false" outlineLevel="0" collapsed="false">
      <c r="C1050" s="255"/>
      <c r="D1050" s="255"/>
      <c r="E1050" s="255"/>
    </row>
    <row r="1051" customFormat="false" ht="12.75" hidden="false" customHeight="false" outlineLevel="0" collapsed="false">
      <c r="C1051" s="255"/>
      <c r="D1051" s="255"/>
      <c r="E1051" s="255"/>
    </row>
    <row r="1052" customFormat="false" ht="12.75" hidden="false" customHeight="false" outlineLevel="0" collapsed="false">
      <c r="C1052" s="255"/>
      <c r="D1052" s="255"/>
      <c r="E1052" s="255"/>
    </row>
    <row r="1053" customFormat="false" ht="12.75" hidden="false" customHeight="false" outlineLevel="0" collapsed="false">
      <c r="C1053" s="255"/>
      <c r="D1053" s="255"/>
      <c r="E1053" s="255"/>
    </row>
    <row r="1054" customFormat="false" ht="12.75" hidden="false" customHeight="false" outlineLevel="0" collapsed="false">
      <c r="C1054" s="255"/>
      <c r="D1054" s="255"/>
      <c r="E1054" s="255"/>
    </row>
    <row r="1055" customFormat="false" ht="12.75" hidden="false" customHeight="false" outlineLevel="0" collapsed="false">
      <c r="C1055" s="255"/>
      <c r="D1055" s="255"/>
      <c r="E1055" s="255"/>
    </row>
    <row r="1056" customFormat="false" ht="12.75" hidden="false" customHeight="false" outlineLevel="0" collapsed="false">
      <c r="C1056" s="255"/>
      <c r="D1056" s="255"/>
      <c r="E1056" s="255"/>
    </row>
    <row r="1057" customFormat="false" ht="12.75" hidden="false" customHeight="false" outlineLevel="0" collapsed="false">
      <c r="C1057" s="255"/>
      <c r="D1057" s="255"/>
      <c r="E1057" s="255"/>
    </row>
    <row r="1058" customFormat="false" ht="12.75" hidden="false" customHeight="false" outlineLevel="0" collapsed="false">
      <c r="C1058" s="255"/>
      <c r="D1058" s="255"/>
      <c r="E1058" s="255"/>
    </row>
    <row r="1059" customFormat="false" ht="12.75" hidden="false" customHeight="false" outlineLevel="0" collapsed="false">
      <c r="C1059" s="255"/>
      <c r="D1059" s="255"/>
      <c r="E1059" s="255"/>
    </row>
    <row r="1060" customFormat="false" ht="12.75" hidden="false" customHeight="false" outlineLevel="0" collapsed="false">
      <c r="C1060" s="255"/>
      <c r="D1060" s="255"/>
      <c r="E1060" s="255"/>
    </row>
    <row r="1061" customFormat="false" ht="12.75" hidden="false" customHeight="false" outlineLevel="0" collapsed="false">
      <c r="C1061" s="255"/>
      <c r="D1061" s="255"/>
      <c r="E1061" s="255"/>
    </row>
    <row r="1062" customFormat="false" ht="12.75" hidden="false" customHeight="false" outlineLevel="0" collapsed="false">
      <c r="C1062" s="255"/>
      <c r="D1062" s="255"/>
      <c r="E1062" s="255"/>
    </row>
    <row r="1063" customFormat="false" ht="12.75" hidden="false" customHeight="false" outlineLevel="0" collapsed="false">
      <c r="C1063" s="255"/>
      <c r="D1063" s="255"/>
      <c r="E1063" s="255"/>
    </row>
    <row r="1064" customFormat="false" ht="12.75" hidden="false" customHeight="false" outlineLevel="0" collapsed="false">
      <c r="C1064" s="255"/>
      <c r="D1064" s="255"/>
      <c r="E1064" s="255"/>
    </row>
    <row r="1065" customFormat="false" ht="12.75" hidden="false" customHeight="false" outlineLevel="0" collapsed="false">
      <c r="C1065" s="255"/>
      <c r="D1065" s="255"/>
      <c r="E1065" s="255"/>
    </row>
    <row r="1066" customFormat="false" ht="12.75" hidden="false" customHeight="false" outlineLevel="0" collapsed="false">
      <c r="C1066" s="255"/>
      <c r="D1066" s="255"/>
      <c r="E1066" s="255"/>
    </row>
    <row r="1067" customFormat="false" ht="12.75" hidden="false" customHeight="false" outlineLevel="0" collapsed="false">
      <c r="C1067" s="255"/>
      <c r="D1067" s="255"/>
      <c r="E1067" s="255"/>
    </row>
    <row r="1068" customFormat="false" ht="12.75" hidden="false" customHeight="false" outlineLevel="0" collapsed="false">
      <c r="C1068" s="255"/>
      <c r="D1068" s="255"/>
      <c r="E1068" s="255"/>
    </row>
    <row r="1069" customFormat="false" ht="12.75" hidden="false" customHeight="false" outlineLevel="0" collapsed="false">
      <c r="C1069" s="255"/>
      <c r="D1069" s="255"/>
      <c r="E1069" s="255"/>
    </row>
    <row r="1070" customFormat="false" ht="12.75" hidden="false" customHeight="false" outlineLevel="0" collapsed="false">
      <c r="C1070" s="255"/>
      <c r="D1070" s="255"/>
      <c r="E1070" s="255"/>
    </row>
    <row r="1071" customFormat="false" ht="12.75" hidden="false" customHeight="false" outlineLevel="0" collapsed="false">
      <c r="C1071" s="255"/>
      <c r="D1071" s="255"/>
      <c r="E1071" s="255"/>
    </row>
    <row r="1072" customFormat="false" ht="12.75" hidden="false" customHeight="false" outlineLevel="0" collapsed="false">
      <c r="C1072" s="255"/>
      <c r="D1072" s="255"/>
      <c r="E1072" s="255"/>
    </row>
    <row r="1073" customFormat="false" ht="12.75" hidden="false" customHeight="false" outlineLevel="0" collapsed="false">
      <c r="C1073" s="255"/>
      <c r="D1073" s="255"/>
      <c r="E1073" s="255"/>
    </row>
    <row r="1074" customFormat="false" ht="12.75" hidden="false" customHeight="false" outlineLevel="0" collapsed="false">
      <c r="C1074" s="255"/>
      <c r="D1074" s="255"/>
      <c r="E1074" s="255"/>
    </row>
    <row r="1075" customFormat="false" ht="12.75" hidden="false" customHeight="false" outlineLevel="0" collapsed="false">
      <c r="C1075" s="255"/>
      <c r="D1075" s="255"/>
      <c r="E1075" s="255"/>
    </row>
    <row r="1076" customFormat="false" ht="12.75" hidden="false" customHeight="false" outlineLevel="0" collapsed="false">
      <c r="C1076" s="255"/>
      <c r="D1076" s="255"/>
      <c r="E1076" s="255"/>
    </row>
    <row r="1077" customFormat="false" ht="12.75" hidden="false" customHeight="false" outlineLevel="0" collapsed="false">
      <c r="C1077" s="255"/>
      <c r="D1077" s="255"/>
      <c r="E1077" s="255"/>
    </row>
    <row r="1078" customFormat="false" ht="12.75" hidden="false" customHeight="false" outlineLevel="0" collapsed="false">
      <c r="C1078" s="255"/>
      <c r="D1078" s="255"/>
      <c r="E1078" s="255"/>
    </row>
    <row r="1079" customFormat="false" ht="12.75" hidden="false" customHeight="false" outlineLevel="0" collapsed="false">
      <c r="C1079" s="255"/>
      <c r="D1079" s="255"/>
      <c r="E1079" s="255"/>
    </row>
    <row r="1080" customFormat="false" ht="12.75" hidden="false" customHeight="false" outlineLevel="0" collapsed="false">
      <c r="C1080" s="255"/>
      <c r="D1080" s="255"/>
      <c r="E1080" s="255"/>
    </row>
    <row r="1081" customFormat="false" ht="12.75" hidden="false" customHeight="false" outlineLevel="0" collapsed="false">
      <c r="C1081" s="255"/>
      <c r="D1081" s="255"/>
      <c r="E1081" s="255"/>
    </row>
    <row r="1082" customFormat="false" ht="12.75" hidden="false" customHeight="false" outlineLevel="0" collapsed="false">
      <c r="C1082" s="255"/>
      <c r="D1082" s="255"/>
      <c r="E1082" s="255"/>
    </row>
    <row r="1083" customFormat="false" ht="12.75" hidden="false" customHeight="false" outlineLevel="0" collapsed="false">
      <c r="C1083" s="255"/>
      <c r="D1083" s="255"/>
      <c r="E1083" s="255"/>
    </row>
    <row r="1084" customFormat="false" ht="12.75" hidden="false" customHeight="false" outlineLevel="0" collapsed="false">
      <c r="C1084" s="255"/>
      <c r="D1084" s="255"/>
      <c r="E1084" s="255"/>
    </row>
    <row r="1085" customFormat="false" ht="12.75" hidden="false" customHeight="false" outlineLevel="0" collapsed="false">
      <c r="C1085" s="255"/>
      <c r="D1085" s="255"/>
      <c r="E1085" s="255"/>
    </row>
  </sheetData>
  <sheetProtection sheet="true" password="c39f" objects="true" scenarios="true" selectLockedCells="true"/>
  <mergeCells count="8">
    <mergeCell ref="A8:C8"/>
    <mergeCell ref="J11:K11"/>
    <mergeCell ref="J12:K12"/>
    <mergeCell ref="J13:K13"/>
    <mergeCell ref="J14:K14"/>
    <mergeCell ref="J15:K15"/>
    <mergeCell ref="J18:K18"/>
    <mergeCell ref="L22:O22"/>
  </mergeCells>
  <conditionalFormatting sqref="M27:O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AND($J27="",$K27="")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A23:A82">
    <cfRule type="expression" priority="5" aboveAverage="0" equalAverage="0" bottom="0" percent="0" rank="0" text="" dxfId="3">
      <formula>ISTEXT($E23)</formula>
    </cfRule>
    <cfRule type="cellIs" priority="6" operator="equal" aboveAverage="0" equalAverage="0" bottom="0" percent="0" rank="0" text="" dxfId="4">
      <formula>"NEWCOD"</formula>
    </cfRule>
    <cfRule type="cellIs" priority="7" operator="equal" aboveAverage="0" equalAverage="0" bottom="0" percent="0" rank="0" text="" dxfId="5">
      <formula>"!!!!!!"</formula>
    </cfRule>
  </conditionalFormatting>
  <conditionalFormatting sqref="Q23:Q82">
    <cfRule type="expression" priority="8" aboveAverage="0" equalAverage="0" bottom="0" percent="0" rank="0" text="" dxfId="6">
      <formula>$L23="Taxon déjà saisi !"</formula>
    </cfRule>
  </conditionalFormatting>
  <conditionalFormatting sqref="W23:X82">
    <cfRule type="expression" priority="9" aboveAverage="0" equalAverage="0" bottom="0" percent="0" rank="0" text="" dxfId="7">
      <formula>$A23="newcod"</formula>
    </cfRule>
  </conditionalFormatting>
  <conditionalFormatting sqref="H23:H82">
    <cfRule type="cellIs" priority="10" operator="equal" aboveAverage="0" equalAverage="0" bottom="0" percent="0" rank="0" text="" dxfId="8">
      <formula>"x"</formula>
    </cfRule>
  </conditionalFormatting>
  <conditionalFormatting sqref="A2">
    <cfRule type="cellIs" priority="11" operator="between" aboveAverage="0" equalAverage="0" bottom="0" percent="0" rank="0" text="" dxfId="9">
      <formula>"(organisme)"</formula>
      <formula>"(organisme)"</formula>
    </cfRule>
    <cfRule type="cellIs" priority="12" operator="notBetween" aboveAverage="0" equalAverage="0" bottom="0" percent="0" rank="0" text="" dxfId="10">
      <formula>"(organisme)"</formula>
      <formula>"(organisme)"</formula>
    </cfRule>
  </conditionalFormatting>
  <conditionalFormatting sqref="A3">
    <cfRule type="cellIs" priority="13" operator="between" aboveAverage="0" equalAverage="0" bottom="0" percent="0" rank="0" text="" dxfId="11">
      <formula>"(cours d'eau)"</formula>
      <formula>"(cours d'eau)"</formula>
    </cfRule>
    <cfRule type="cellIs" priority="14" operator="notBetween" aboveAverage="0" equalAverage="0" bottom="0" percent="0" rank="0" text="" dxfId="12">
      <formula>"(cours d'eau)"</formula>
      <formula>"(cours d'eau)"</formula>
    </cfRule>
  </conditionalFormatting>
  <conditionalFormatting sqref="A4">
    <cfRule type="cellIs" priority="15" operator="between" aboveAverage="0" equalAverage="0" bottom="0" percent="0" rank="0" text="" dxfId="13">
      <formula>"(Date)"</formula>
      <formula>"(Date)"</formula>
    </cfRule>
    <cfRule type="cellIs" priority="16" operator="notBetween" aboveAverage="0" equalAverage="0" bottom="0" percent="0" rank="0" text="" dxfId="14">
      <formula>"(Date)"</formula>
      <formula>"(Date)"</formula>
    </cfRule>
  </conditionalFormatting>
  <conditionalFormatting sqref="C2">
    <cfRule type="cellIs" priority="17" operator="between" aboveAverage="0" equalAverage="0" bottom="0" percent="0" rank="0" text="" dxfId="15">
      <formula>"(Opérateurs)"</formula>
      <formula>"(Opérateurs)"</formula>
    </cfRule>
    <cfRule type="cellIs" priority="18" operator="notBetween" aboveAverage="0" equalAverage="0" bottom="0" percent="0" rank="0" text="" dxfId="16">
      <formula>"(Opérateurs)"</formula>
      <formula>"(Opérateurs)"</formula>
    </cfRule>
  </conditionalFormatting>
  <conditionalFormatting sqref="C3">
    <cfRule type="cellIs" priority="19" operator="between" aboveAverage="0" equalAverage="0" bottom="0" percent="0" rank="0" text="" dxfId="17">
      <formula>"(Nom de la station)"</formula>
      <formula>"(Nom de la station)"</formula>
    </cfRule>
    <cfRule type="cellIs" priority="20" operator="notBetween" aboveAverage="0" equalAverage="0" bottom="0" percent="0" rank="0" text="" dxfId="18">
      <formula>"(Nom de la station)"</formula>
      <formula>"(Nom de la station)"</formula>
    </cfRule>
  </conditionalFormatting>
  <conditionalFormatting sqref="L3">
    <cfRule type="cellIs" priority="21" operator="between" aboveAverage="0" equalAverage="0" bottom="0" percent="0" rank="0" text="" dxfId="19">
      <formula>"(Code station)"</formula>
      <formula>"(Code station)"</formula>
    </cfRule>
    <cfRule type="cellIs" priority="22" operator="notBetween" aboveAverage="0" equalAverage="0" bottom="0" percent="0" rank="0" text="" dxfId="20">
      <formula>"(Code station)"</formula>
      <formula>"(Code station)"</formula>
    </cfRule>
  </conditionalFormatting>
  <conditionalFormatting sqref="N3">
    <cfRule type="cellIs" priority="23" operator="between" aboveAverage="0" equalAverage="0" bottom="0" percent="0" rank="0" text="" dxfId="21">
      <formula>"(Dossier, type réseau)"</formula>
      <formula>"(Dossier, type réseau)"</formula>
    </cfRule>
    <cfRule type="cellIs" priority="24" operator="notBetween" aboveAverage="0" equalAverage="0" bottom="0" percent="0" rank="0" text="" dxfId="22">
      <formula>"(Dossier, type réseau)"</formula>
      <formula>"(Dossier, type réseau)"</formula>
    </cfRule>
  </conditionalFormatting>
  <conditionalFormatting sqref="F7">
    <cfRule type="cellIs" priority="25" operator="equal" aboveAverage="0" equalAverage="0" bottom="0" percent="0" rank="0" text="" dxfId="23">
      <formula>100</formula>
    </cfRule>
    <cfRule type="cellIs" priority="26" operator="equal" aboveAverage="0" equalAverage="0" bottom="0" percent="0" rank="0" text="" dxfId="24">
      <formula>0</formula>
    </cfRule>
  </conditionalFormatting>
  <conditionalFormatting sqref="L23:L82">
    <cfRule type="cellIs" priority="27" operator="equal" aboveAverage="0" equalAverage="0" bottom="0" percent="0" rank="0" text="" dxfId="25">
      <formula>"non répertorié ou synonyme. Vérifiez !"</formula>
    </cfRule>
    <cfRule type="cellIs" priority="28" operator="equal" aboveAverage="0" equalAverage="0" bottom="0" percent="0" rank="0" text="" dxfId="26">
      <formula>"Renseigner le champ 'Nouveau taxon'"</formula>
    </cfRule>
    <cfRule type="cellIs" priority="29" operator="equal" aboveAverage="0" equalAverage="0" bottom="0" percent="0" rank="0" text="" dxfId="27">
      <formula>"Taxon déjà saisi !"</formula>
    </cfRule>
  </conditionalFormatting>
  <conditionalFormatting sqref="F23:F82">
    <cfRule type="cellIs" priority="30" operator="equal" aboveAverage="0" equalAverage="0" bottom="0" percent="0" rank="0" text="" dxfId="28">
      <formula>"!!!"</formula>
    </cfRule>
  </conditionalFormatting>
  <conditionalFormatting sqref="B7:C7">
    <cfRule type="expression" priority="31" aboveAverage="0" equalAverage="0" bottom="0" percent="0" rank="0" text="" dxfId="29">
      <formula>$F$7&lt;&gt;100</formula>
    </cfRule>
  </conditionalFormatting>
  <conditionalFormatting sqref="J23:K82">
    <cfRule type="cellIs" priority="32" operator="equal" aboveAverage="0" equalAverage="0" bottom="0" percent="0" rank="0" text="" dxfId="30">
      <formula>"nu"</formula>
    </cfRule>
    <cfRule type="cellIs" priority="33" operator="between" aboveAverage="0" equalAverage="0" bottom="0" percent="0" rank="0" text="" dxfId="31">
      <formula>0</formula>
      <formula>20</formula>
    </cfRule>
  </conditionalFormatting>
  <conditionalFormatting sqref="B4">
    <cfRule type="cellIs" priority="34" operator="equal" aboveAverage="0" equalAverage="0" bottom="0" percent="0" rank="0" text="" dxfId="32">
      <formula>367</formula>
    </cfRule>
  </conditionalFormatting>
  <dataValidations count="11">
    <dataValidation allowBlank="true" errorStyle="stop" operator="between" showDropDown="false" showErrorMessage="false" showInputMessage="true" sqref="A23:A82" type="list">
      <formula1>#nom ?</formula1>
      <formula2>0</formula2>
    </dataValidation>
    <dataValidation allowBlank="true" error="Erreur sur le format de la date" errorStyle="stop" errorTitle="Date erronée" operator="greaterThan" showDropDown="false" showErrorMessage="true" showInputMessage="true" sqref="B4" type="date">
      <formula1>1</formula1>
      <formula2>0</formula2>
    </dataValidation>
    <dataValidation allowBlank="true" error="sélectionner un des types de faciès de la liste." errorStyle="warning" errorTitle="ATTENTION :" operator="between" showDropDown="false" showErrorMessage="true" showInputMessage="true" sqref="B6:C6" type="list">
      <formula1>#nom ?</formula1>
      <formula2>0</formula2>
    </dataValidation>
    <dataValidation allowBlank="true" error="saisir un nombre entier compris entre 0 et 100 %" errorStyle="stop" operator="between" showDropDown="false" showErrorMessage="true" showInputMessage="true" sqref="B7:E7 H7 J7:K7 H9:H11 J9:K9 J10 H12:H18 B20:D20 G20:H20 J20:K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true" sqref="B9:E9 D10:E17 B11:C18 D18 B23:C42 B43:B82" type="decimal">
      <formula1>0</formula1>
      <formula2>100</formula2>
    </dataValidation>
    <dataValidation allowBlank="true" error="saisir un nombre compris entre 0 et 100 %" errorStyle="stop" operator="between" showDropDown="false" showErrorMessage="true" showInputMessage="true" sqref="B10:C10" type="list">
      <formula1>#nom ?</formula1>
      <formula2>0</formula2>
    </dataValidation>
    <dataValidation allowBlank="true" error="saisir un nombre compris entre 0 et 100 %" errorStyle="stop" operator="between" showDropDown="false" showErrorMessage="false" showInputMessage="false" sqref="D23:D82" type="none">
      <formula1>0</formula1>
      <formula2>0</formula2>
    </dataValidation>
    <dataValidation allowBlank="true" error="saisir un nombre compris entre 0 et 100 %" errorStyle="stop" operator="between" showDropDown="false" showErrorMessage="false" showInputMessage="true" sqref="E18" type="none">
      <formula1>0</formula1>
      <formula2>0</formula2>
    </dataValidation>
    <dataValidation allowBlank="true" error="saisir un nombre entier compris entre 0 et 100 %" errorStyle="stop" operator="between" showDropDown="false" showErrorMessage="false" showInputMessage="true" sqref="E20" type="none">
      <formula1>0</formula1>
      <formula2>0</formula2>
    </dataValidation>
    <dataValidation allowBlank="true" error="saisir un nombre compris entre 0 et 100 %" errorStyle="stop" operator="between" showDropDown="false" showErrorMessage="true" showInputMessage="true" sqref="G23:G82" type="none">
      <formula1>0</formula1>
      <formula2>0</formula2>
    </dataValidation>
    <dataValidation allowBlank="false" error="Veuillez sélectionner Cf. dans la liste déroulante" errorStyle="stop" errorTitle="ATTENTION" operator="between" showDropDown="false" showErrorMessage="true" showInputMessage="true" sqref="P23:P82" type="list">
      <formula1>#nom ?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2024-06-19T17:13:42Z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