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0001" sheetId="1" state="visible" r:id="rId3"/>
  </sheets>
  <definedNames>
    <definedName function="false" hidden="false" localSheetId="0" name="_xlnm.Print_Area" vbProcedure="false">'04420001'!$A$1:$Q$82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<sst xmlns="http://schemas.openxmlformats.org/spreadsheetml/2006/main" count="181" uniqueCount="116">
  <si>
    <t xml:space="preserve">Relevés floristiques aquatiques - IBMR</t>
  </si>
  <si>
    <t xml:space="preserve">AQUABIO</t>
  </si>
  <si>
    <t xml:space="preserve">Christelle GISSET, Laetitia BLANCHARD</t>
  </si>
  <si>
    <t xml:space="preserve">ruisseau de la Ribeyre ou de la Combe</t>
  </si>
  <si>
    <t xml:space="preserve">LA RIBEYRE A LESPERON</t>
  </si>
  <si>
    <t xml:space="preserve">04420001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</si>
  <si>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</si>
  <si>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</si>
  <si>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</si>
  <si>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</si>
  <si>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</si>
  <si>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</si>
  <si>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</si>
  <si>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</si>
  <si>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</si>
  <si>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</si>
  <si>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</si>
  <si>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autre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</si>
  <si>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</si>
  <si>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</si>
  <si>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</si>
  <si>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</si>
  <si>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</si>
  <si>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</si>
  <si>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</si>
  <si>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</si>
  <si>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</si>
  <si>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</si>
  <si>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</si>
  <si>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</si>
  <si>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</si>
  <si>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</si>
  <si>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</si>
  <si>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</si>
  <si>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</si>
  <si>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</si>
  <si>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</si>
  <si>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</si>
  <si>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</si>
  <si>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</si>
  <si>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</si>
  <si>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</si>
  <si>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</si>
  <si>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</si>
  <si>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</si>
  <si>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</si>
  <si>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</si>
  <si>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</si>
  <si>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</si>
  <si>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</si>
  <si>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</si>
  <si>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</si>
  <si>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</si>
  <si>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</si>
  <si>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</si>
  <si>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</si>
  <si>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</si>
  <si>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</si>
  <si>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</si>
  <si>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</si>
  <si>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</si>
  <si>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</si>
  <si>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</si>
  <si>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</si>
  <si>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</si>
  <si>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</si>
  <si>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</si>
  <si>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</si>
  <si>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</si>
  <si>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</si>
  <si>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</si>
  <si>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</si>
  <si>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</si>
  <si>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</si>
  <si>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</si>
  <si>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</si>
  <si>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</si>
  <si>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</si>
  <si>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OEDSPX</t>
  </si>
  <si>
    <t xml:space="preserve">NOSSPX</t>
  </si>
  <si>
    <t xml:space="preserve">AGRSTO</t>
  </si>
  <si>
    <t xml:space="preserve">cf.</t>
  </si>
  <si>
    <t xml:space="preserve">FONANT</t>
  </si>
  <si>
    <t xml:space="preserve">IRIPSE</t>
  </si>
  <si>
    <t xml:space="preserve">MELSPX</t>
  </si>
  <si>
    <t xml:space="preserve">PHAARU</t>
  </si>
  <si>
    <t xml:space="preserve">SCISYL</t>
  </si>
  <si>
    <t xml:space="preserve">SPAERE</t>
  </si>
  <si>
    <t xml:space="preserve">ULOSPX</t>
  </si>
  <si>
    <t xml:space="preserve">VERBEC</t>
  </si>
  <si>
    <t xml:space="preserve">HYAFLU</t>
  </si>
  <si>
    <t xml:space="preserve">FISCRA</t>
  </si>
  <si>
    <t xml:space="preserve">RHYRIP</t>
  </si>
  <si>
    <t xml:space="preserve">AUDSPX</t>
  </si>
  <si>
    <t xml:space="preserve">PHOSPX</t>
  </si>
  <si>
    <t xml:space="preserve">GLYFLU</t>
  </si>
  <si>
    <t xml:space="preserve">BRARIV</t>
  </si>
  <si>
    <t xml:space="preserve">HILSPX</t>
  </si>
  <si>
    <t xml:space="preserve">SCAUND</t>
  </si>
  <si>
    <t xml:space="preserve">CRAFIL</t>
  </si>
  <si>
    <t xml:space="preserve">AJUREP</t>
  </si>
  <si>
    <t xml:space="preserve">CHHHIS</t>
  </si>
  <si>
    <t xml:space="preserve">EPITET</t>
  </si>
  <si>
    <t xml:space="preserve">MENLON</t>
  </si>
  <si>
    <t xml:space="preserve">PAASPX</t>
  </si>
  <si>
    <t xml:space="preserve">RANREP</t>
  </si>
  <si>
    <t xml:space="preserve">NEWCOD</t>
  </si>
  <si>
    <t xml:space="preserve">Erythranthe guttata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</si>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</sst>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42927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12.6511627906977</v>
      </c>
      <c r="N5" s="48"/>
      <c r="O5" s="49" t="s">
        <v>15</v>
      </c>
      <c r="P5" s="50" t="n">
        <v>12.4102564102564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17</v>
      </c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2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44</v>
      </c>
      <c r="C7" s="66" t="n">
        <v>56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8</v>
      </c>
      <c r="C9" s="66" t="n">
        <v>0.5</v>
      </c>
      <c r="D9" s="82"/>
      <c r="E9" s="82"/>
      <c r="F9" s="83" t="n">
        <f aca="false">($B9*$B$7+$C9*$C$7)/100</f>
        <v>3.8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30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/>
      <c r="C18" s="133"/>
      <c r="D18" s="82"/>
      <c r="E18" s="134" t="s">
        <v>51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0.860000003129244</v>
      </c>
      <c r="C20" s="155" t="n">
        <f aca="false">SUM(C23:C82)</f>
        <v>8.26555562019348</v>
      </c>
      <c r="D20" s="156"/>
      <c r="E20" s="157" t="s">
        <v>51</v>
      </c>
      <c r="F20" s="158" t="n">
        <f aca="false">($B20*$B$7+$C20*$C$7)/100</f>
        <v>5.00711114868522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0.378400001376867</v>
      </c>
      <c r="C21" s="166" t="n">
        <f aca="false">C20*C7/100</f>
        <v>4.62871114730835</v>
      </c>
      <c r="D21" s="167" t="s">
        <v>54</v>
      </c>
      <c r="E21" s="168"/>
      <c r="F21" s="169" t="n">
        <f aca="false">B21+C21</f>
        <v>5.00711114868522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NOSSPX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0.00439999990165234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81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AGRSTO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0.00439999990165234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FONANT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0.00439999990165234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IRIPSE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0.0399999991059303</v>
      </c>
      <c r="C29" s="212" t="n">
        <v>0.0299999993294477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0.0343999992311001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MELSPX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0.0199999995529652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0.00879999980330467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PHAARU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0.00559999987483025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81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SCISYL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0.100000001490116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0.0440000006556511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SPAERE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0.0155555997043848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0.0131111357361078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ULOSPX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0.00439999990165234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VERBEC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0.00999999977648258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0.00999999977648258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HYAFLU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FISCRA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0.200000002980232</v>
      </c>
      <c r="C37" s="212" t="n">
        <v>6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3.4480000013113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RHYRIP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0.00999999977648258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0.00999999977648258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77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AUDSPX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0.00999999977648258</v>
      </c>
      <c r="C39" s="212" t="n">
        <v>0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0.00439999990165234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PHOSPX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95</v>
      </c>
      <c r="B40" s="211" t="n">
        <v>0.200000002980232</v>
      </c>
      <c r="C40" s="212" t="n">
        <v>0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0.0880000013113022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81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GLYFLU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96</v>
      </c>
      <c r="B41" s="211" t="n">
        <v>0.00999999977648258</v>
      </c>
      <c r="C41" s="212" t="n">
        <v>0.5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0.284399999901652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BRARIV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15</v>
      </c>
      <c r="B42" s="211" t="n">
        <v>0.100000001490116</v>
      </c>
      <c r="C42" s="212" t="n">
        <v>0.600000023841858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0.380000014007092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CHIPOL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97</v>
      </c>
      <c r="B43" s="211" t="n">
        <v>0</v>
      </c>
      <c r="C43" s="212" t="n">
        <v>0.00999999977648258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0.00559999987483025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HILSPX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98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0.00559999987483025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SCAUND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99</v>
      </c>
      <c r="B45" s="211" t="n">
        <v>0</v>
      </c>
      <c r="C45" s="212" t="n">
        <v>0.00999999977648258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0.00559999987483025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CRAFIL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100</v>
      </c>
      <c r="B46" s="211" t="n">
        <v>0.00999999977648258</v>
      </c>
      <c r="C46" s="212" t="n">
        <v>0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0.00439999990165234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AJUREP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101</v>
      </c>
      <c r="B47" s="211" t="n">
        <v>0.00999999977648258</v>
      </c>
      <c r="C47" s="212" t="n">
        <v>0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0.00439999990165234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CHHHIS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102</v>
      </c>
      <c r="B48" s="211" t="n">
        <v>0.00999999977648258</v>
      </c>
      <c r="C48" s="212" t="n">
        <v>0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0.00439999990165234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EPITET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103</v>
      </c>
      <c r="B49" s="211" t="n">
        <v>0.00999999977648258</v>
      </c>
      <c r="C49" s="212" t="n">
        <v>0.00999999977648258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0.00999999977648258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MENLON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104</v>
      </c>
      <c r="B50" s="211" t="n">
        <v>0.00999999977648258</v>
      </c>
      <c r="C50" s="212" t="n">
        <v>0.00999999977648258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0.00999999977648258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non répertorié ou synonyme. Vérifiez !</v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>PAASPX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 t="s">
        <v>105</v>
      </c>
      <c r="B51" s="211" t="n">
        <v>0.00999999977648258</v>
      </c>
      <c r="C51" s="212" t="n">
        <v>0</v>
      </c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n">
        <f aca="false">IF(AND(OR(A51="",A51="!!!!!!"),B51="",C51=""),"",IF(OR(AND(B51="",C51=""),ISERROR(C51+B51)),"!!!",($B51*$B$7+$C51*$C$7)/100))</f>
        <v>0.00439999990165234</v>
      </c>
      <c r="G51" s="216" t="str">
        <f aca="false">IF(A51="","",IF(ISERROR(VLOOKUP($A51,,9,0)),IF(ISERROR(VLOOKUP($A51,,8,0)),"    -",VLOOKUP($A51,,8,0)),VLOOKUP($A51,,9,0)))</f>
        <v>    -</v>
      </c>
      <c r="H51" s="217" t="str">
        <f aca="false">IF(A51="","x",IF(ISERROR(VLOOKUP($A51,,10,0)),IF(ISERROR(VLOOKUP($A51,,9,0)),"x",VLOOKUP($A51,,9,0)),VLOOKUP($A51,,10,0)))</f>
        <v>x</v>
      </c>
      <c r="I51" s="6" t="n">
        <f aca="false">IF(A51="","",1)</f>
        <v>1</v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>non répertorié ou synonyme. Vérifiez !</v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>RANREP</v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 t="s">
        <v>106</v>
      </c>
      <c r="B52" s="211" t="n">
        <v>0.00999999977648258</v>
      </c>
      <c r="C52" s="212" t="n">
        <v>1</v>
      </c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n">
        <f aca="false">IF(AND(OR(A52="",A52="!!!!!!"),B52="",C52=""),"",IF(OR(AND(B52="",C52=""),ISERROR(C52+B52)),"!!!",($B52*$B$7+$C52*$C$7)/100))</f>
        <v>0.564399999901652</v>
      </c>
      <c r="G52" s="216" t="str">
        <f aca="false">IF(A52="","",IF(ISERROR(VLOOKUP($A52,,9,0)),IF(ISERROR(VLOOKUP($A52,,8,0)),"    -",VLOOKUP($A52,,8,0)),VLOOKUP($A52,,9,0)))</f>
        <v>    -</v>
      </c>
      <c r="H52" s="217" t="str">
        <f aca="false">IF(A52="","x",IF(ISERROR(VLOOKUP($A52,,10,0)),IF(ISERROR(VLOOKUP($A52,,9,0)),"x",VLOOKUP($A52,,9,0)),VLOOKUP($A52,,10,0)))</f>
        <v>x</v>
      </c>
      <c r="I52" s="6" t="n">
        <f aca="false">IF(A52="","",1)</f>
        <v>1</v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>Erythranthe guttata</v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>NoCod</v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 t="s">
        <v>107</v>
      </c>
      <c r="X52" s="224"/>
      <c r="Y52" s="207" t="str">
        <f aca="false">IF(AND(ISNUMBER(F52),OR(A52="",A52="!!!!!!")),"!!!!!!",IF(A52="new.cod","NEWCOD",IF(AND((Z52=""),ISTEXT(A52),A52&lt;&gt;"!!!!!!"),A52,IF(Z52="","",INDEX(,Z52)))))</f>
        <v>NEWCOD</v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5.00711114868522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ruisseau de la Ribeyre ou de la Combe</v>
      </c>
      <c r="B84" s="175" t="str">
        <f aca="false">C3</f>
        <v>LA RIBEYRE A LESPERON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30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5.00711114868522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110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111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112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113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114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115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