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4004" sheetId="1" state="visible" r:id="rId3"/>
  </sheets>
  <definedNames>
    <definedName function="false" hidden="false" localSheetId="0" name="_xlnm.Print_Area" vbProcedure="false">'04434004'!$A$1:$Q$82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<sst xmlns="http://schemas.openxmlformats.org/spreadsheetml/2006/main" count="154" uniqueCount="89">
  <si>
    <t xml:space="preserve">Relevés floristiques aquatiques - IBMR</t>
  </si>
  <si>
    <t xml:space="preserve">AQUABIO</t>
  </si>
  <si>
    <t xml:space="preserve">Nicolas CONDUCHE, Rémy MARCEL</t>
  </si>
  <si>
    <t xml:space="preserve">le Vezan</t>
  </si>
  <si>
    <t xml:space="preserve">LE VEZAN A BRESNAY</t>
  </si>
  <si>
    <t xml:space="preserve">04434004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</si>
  <si>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</si>
  <si>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</si>
  <si>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</si>
  <si>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</si>
  <si>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</si>
  <si>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</si>
  <si>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</si>
  <si>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</si>
  <si>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</si>
  <si>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</si>
  <si>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</si>
  <si>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</si>
  <si>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</si>
  <si>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</si>
  <si>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</si>
  <si>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</si>
  <si>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</si>
  <si>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</si>
  <si>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</si>
  <si>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</si>
  <si>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</si>
  <si>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</si>
  <si>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</si>
  <si>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</si>
  <si>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</si>
  <si>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</si>
  <si>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</si>
  <si>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</si>
  <si>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</si>
  <si>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</si>
  <si>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</si>
  <si>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</si>
  <si>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</si>
  <si>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</si>
  <si>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</si>
  <si>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</si>
  <si>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</si>
  <si>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</si>
  <si>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</si>
  <si>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</si>
  <si>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</si>
  <si>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</si>
  <si>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</si>
  <si>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</si>
  <si>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</si>
  <si>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</si>
  <si>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</si>
  <si>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</si>
  <si>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</si>
  <si>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</si>
  <si>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</si>
  <si>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</si>
  <si>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</si>
  <si>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</si>
  <si>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</si>
  <si>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</si>
  <si>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</si>
  <si>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</si>
  <si>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</si>
  <si>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</si>
  <si>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</si>
  <si>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</si>
  <si>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</si>
  <si>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</si>
  <si>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</si>
  <si>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</si>
  <si>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</si>
  <si>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</si>
  <si>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</si>
  <si>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</si>
  <si>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</si>
  <si>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OEDSPX</t>
  </si>
  <si>
    <t xml:space="preserve"> -</t>
  </si>
  <si>
    <t xml:space="preserve">PHOSPX</t>
  </si>
  <si>
    <t xml:space="preserve">CRAFIL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</si>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</sst>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42909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14</v>
      </c>
      <c r="N5" s="48"/>
      <c r="O5" s="49" t="s">
        <v>15</v>
      </c>
      <c r="P5" s="50" t="n">
        <v>13.1428571428571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10</v>
      </c>
      <c r="C7" s="66" t="n">
        <v>90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5</v>
      </c>
      <c r="C9" s="66" t="n">
        <v>1</v>
      </c>
      <c r="D9" s="82"/>
      <c r="E9" s="82"/>
      <c r="F9" s="83" t="n">
        <f aca="false">($B9*$B$7+$C9*$C$7)/100</f>
        <v>1.4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4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5.02999999932945</v>
      </c>
      <c r="C20" s="155" t="n">
        <f aca="false">SUM(C23:C82)</f>
        <v>1.01999999955297</v>
      </c>
      <c r="D20" s="156"/>
      <c r="E20" s="157" t="s">
        <v>52</v>
      </c>
      <c r="F20" s="158" t="n">
        <f aca="false">($B20*$B$7+$C20*$C$7)/100</f>
        <v>1.42099999953061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0.502999999932945</v>
      </c>
      <c r="C21" s="166" t="n">
        <f aca="false">C20*C7/100</f>
        <v>0.917999999597669</v>
      </c>
      <c r="D21" s="167" t="s">
        <v>55</v>
      </c>
      <c r="E21" s="168"/>
      <c r="F21" s="169" t="n">
        <f aca="false">B21+C21</f>
        <v>1.42099999953061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OEDSPX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PHOSPX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15</v>
      </c>
      <c r="B25" s="211" t="n">
        <v>5</v>
      </c>
      <c r="C25" s="212" t="n">
        <v>1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1.4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HILSPX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80</v>
      </c>
      <c r="B26" s="211" t="n">
        <v>0.00999999977648258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CRAFIL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/>
      <c r="B27" s="211"/>
      <c r="C27" s="212"/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str">
        <f aca="false">IF(AND(OR(A27="",A27="!!!!!!"),B27="",C27=""),"",IF(OR(AND(B27="",C27=""),ISERROR(C27+B27)),"!!!",($B27*$B$7+$C27*$C$7)/100))</f>
        <v/>
      </c>
      <c r="G27" s="216" t="str">
        <f aca="false">IF(A27="","",IF(ISERROR(VLOOKUP($A27,,9,0)),IF(ISERROR(VLOOKUP($A27,,8,0)),"    -",VLOOKUP($A27,,8,0)),VLOOKUP($A27,,9,0)))</f>
        <v/>
      </c>
      <c r="H27" s="217" t="str">
        <f aca="false">IF(A27="","x",IF(ISERROR(VLOOKUP($A27,,10,0)),IF(ISERROR(VLOOKUP($A27,,9,0)),"x",VLOOKUP($A27,,9,0)),VLOOKUP($A27,,10,0)))</f>
        <v>x</v>
      </c>
      <c r="I27" s="6" t="str">
        <f aca="false">IF(A27="","",1)</f>
        <v/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/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/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/>
      <c r="B28" s="211"/>
      <c r="C28" s="212"/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str">
        <f aca="false">IF(AND(OR(A28="",A28="!!!!!!"),B28="",C28=""),"",IF(OR(AND(B28="",C28=""),ISERROR(C28+B28)),"!!!",($B28*$B$7+$C28*$C$7)/100))</f>
        <v/>
      </c>
      <c r="G28" s="216" t="str">
        <f aca="false">IF(A28="","",IF(ISERROR(VLOOKUP($A28,,9,0)),IF(ISERROR(VLOOKUP($A28,,8,0)),"    -",VLOOKUP($A28,,8,0)),VLOOKUP($A28,,9,0)))</f>
        <v/>
      </c>
      <c r="H28" s="217" t="str">
        <f aca="false">IF(A28="","x",IF(ISERROR(VLOOKUP($A28,,10,0)),IF(ISERROR(VLOOKUP($A28,,9,0)),"x",VLOOKUP($A28,,9,0)),VLOOKUP($A28,,10,0)))</f>
        <v>x</v>
      </c>
      <c r="I28" s="6" t="str">
        <f aca="false">IF(A28="","",1)</f>
        <v/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/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/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/>
      <c r="B29" s="211"/>
      <c r="C29" s="212"/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str">
        <f aca="false">IF(AND(OR(A29="",A29="!!!!!!"),B29="",C29=""),"",IF(OR(AND(B29="",C29=""),ISERROR(C29+B29)),"!!!",($B29*$B$7+$C29*$C$7)/100))</f>
        <v/>
      </c>
      <c r="G29" s="216" t="str">
        <f aca="false">IF(A29="","",IF(ISERROR(VLOOKUP($A29,,9,0)),IF(ISERROR(VLOOKUP($A29,,8,0)),"    -",VLOOKUP($A29,,8,0)),VLOOKUP($A29,,9,0)))</f>
        <v/>
      </c>
      <c r="H29" s="217" t="str">
        <f aca="false">IF(A29="","x",IF(ISERROR(VLOOKUP($A29,,10,0)),IF(ISERROR(VLOOKUP($A29,,9,0)),"x",VLOOKUP($A29,,9,0)),VLOOKUP($A29,,10,0)))</f>
        <v>x</v>
      </c>
      <c r="I29" s="6" t="str">
        <f aca="false">IF(A29="","",1)</f>
        <v/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/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/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str">
        <f aca="false">IF(AND(OR(A30="",A30="!!!!!!"),B30="",C30=""),"",IF(OR(AND(B30="",C30=""),ISERROR(C30+B30)),"!!!",($B30*$B$7+$C30*$C$7)/100))</f>
        <v/>
      </c>
      <c r="G30" s="216" t="str">
        <f aca="false">IF(A30="","",IF(ISERROR(VLOOKUP($A30,,9,0)),IF(ISERROR(VLOOKUP($A30,,8,0)),"    -",VLOOKUP($A30,,8,0)),VLOOKUP($A30,,9,0)))</f>
        <v/>
      </c>
      <c r="H30" s="217" t="str">
        <f aca="false">IF(A30="","x",IF(ISERROR(VLOOKUP($A30,,10,0)),IF(ISERROR(VLOOKUP($A30,,9,0)),"x",VLOOKUP($A30,,9,0)),VLOOKUP($A30,,10,0)))</f>
        <v>x</v>
      </c>
      <c r="I30" s="6" t="str">
        <f aca="false">IF(A30="","",1)</f>
        <v/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/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/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1.42099999953061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Vezan</v>
      </c>
      <c r="B84" s="175" t="str">
        <f aca="false">C3</f>
        <v>LE VEZAN A BRESNAY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4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1.42099999953061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81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82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83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84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85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86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87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88</v>
      </c>
      <c r="S93" s="6"/>
      <c r="T93" s="207" t="str">
        <f aca="false">INDEX($A$23:$A$82,$T$92)</f>
        <v>OEDSPX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2024-06-19T17:09:57Z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