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9" sheetId="1" state="visible" r:id="rId3"/>
  </sheets>
  <externalReferences>
    <externalReference r:id="rId4"/>
  </externalReferences>
  <definedNames>
    <definedName function="false" hidden="false" localSheetId="0" name="_xlnm.Print_Area" vbProcedure="false">'49'!$A$1:$Q$82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<sst xmlns="http://schemas.openxmlformats.org/spreadsheetml/2006/main" count="163" uniqueCount="97">
  <si>
    <t xml:space="preserve">Relevés floristiques aquatiques - IBMR</t>
  </si>
  <si>
    <t xml:space="preserve">modèle Irstea-GIS</t>
  </si>
  <si>
    <t xml:space="preserve">CARICAIE</t>
  </si>
  <si>
    <t xml:space="preserve">LANDER</t>
  </si>
  <si>
    <t xml:space="preserve">SAINT GEORGES</t>
  </si>
  <si>
    <t xml:space="preserve">05097200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</si>
  <si>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</si>
  <si>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</si>
  <si>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</si>
  <si>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</si>
  <si>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</si>
  <si>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</si>
  <si>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</si>
  <si>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</si>
  <si>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</si>
  <si>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</si>
  <si>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</si>
  <si>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</si>
  <si>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</si>
  <si>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</si>
  <si>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</si>
  <si>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</si>
  <si>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</si>
  <si>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</si>
  <si>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</si>
  <si>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</si>
  <si>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</si>
  <si>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</si>
  <si>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</si>
  <si>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</si>
  <si>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</si>
  <si>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</si>
  <si>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</si>
  <si>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</si>
  <si>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</si>
  <si>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</si>
  <si>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</si>
  <si>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</si>
  <si>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</si>
  <si>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</si>
  <si>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</si>
  <si>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</si>
  <si>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</si>
  <si>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</si>
  <si>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</si>
  <si>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</si>
  <si>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</si>
  <si>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</si>
  <si>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</si>
  <si>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</si>
  <si>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</si>
  <si>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</si>
  <si>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</si>
  <si>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</si>
  <si>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</si>
  <si>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</si>
  <si>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</si>
  <si>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</si>
  <si>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</si>
  <si>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</si>
  <si>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</si>
  <si>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</si>
  <si>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</si>
  <si>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</si>
  <si>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</si>
  <si>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</si>
  <si>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</si>
  <si>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</si>
  <si>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</si>
  <si>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</si>
  <si>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</si>
  <si>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</si>
  <si>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</si>
  <si>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</si>
  <si>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</si>
  <si>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</si>
  <si>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</si>
  <si>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</si>
  <si>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</si>
  <si>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HILSPX</t>
  </si>
  <si>
    <t xml:space="preserve">SPISPX</t>
  </si>
  <si>
    <t xml:space="preserve">EQUFLU</t>
  </si>
  <si>
    <t xml:space="preserve">LEMMIN</t>
  </si>
  <si>
    <t xml:space="preserve">AGRSTO</t>
  </si>
  <si>
    <t xml:space="preserve">PHAARU</t>
  </si>
  <si>
    <t xml:space="preserve">SPAERE</t>
  </si>
  <si>
    <t xml:space="preserve">SOADUL</t>
  </si>
  <si>
    <t xml:space="preserve">RANREP</t>
  </si>
  <si>
    <t xml:space="preserve">RUBSPX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</si>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</sst>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5_Mphyt_15.04_IBMR-ADOUR_JMI_calculs_BVlotAU_$a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 reference"/>
      <sheetName val="Récap."/>
      <sheetName val="notice"/>
      <sheetName val="note V4"/>
      <sheetName val="modele"/>
      <sheetName val="48"/>
      <sheetName val="49"/>
      <sheetName val="50"/>
      <sheetName val="51"/>
      <sheetName val="56"/>
      <sheetName val="liste codes réf"/>
    </sheetNames>
    <sheetDataSet>
      <sheetData sheetId="0">
        <row r="6">
          <cell r="B6" t="str">
            <v>- ORGANISMES HETEROTROPHES -</v>
          </cell>
          <cell r="C6" t="str">
            <v>Walcott.</v>
          </cell>
          <cell r="D6" t="str">
            <v>IBMR</v>
          </cell>
          <cell r="E6">
            <v>1</v>
          </cell>
          <cell r="F6" t="str">
            <v>nc</v>
          </cell>
          <cell r="G6" t="str">
            <v>nc</v>
          </cell>
          <cell r="H6">
            <v>6076</v>
          </cell>
          <cell r="I6" t="str">
            <v>HET</v>
          </cell>
          <cell r="J6">
            <v>1</v>
          </cell>
          <cell r="K6">
            <v>1</v>
          </cell>
        </row>
        <row r="7">
          <cell r="A7" t="str">
            <v>LEPSPX</v>
          </cell>
          <cell r="B7" t="str">
            <v>Leptomitus sp.</v>
          </cell>
          <cell r="C7" t="str">
            <v>Walcott.</v>
          </cell>
          <cell r="D7" t="str">
            <v>IBMR</v>
          </cell>
          <cell r="E7">
            <v>0</v>
          </cell>
          <cell r="F7">
            <v>0</v>
          </cell>
          <cell r="G7">
            <v>3</v>
          </cell>
          <cell r="H7">
            <v>1097</v>
          </cell>
          <cell r="I7" t="str">
            <v>HET</v>
          </cell>
          <cell r="J7">
            <v>1</v>
          </cell>
          <cell r="K7">
            <v>1</v>
          </cell>
          <cell r="L7" t="str">
            <v>LEPLAC</v>
          </cell>
          <cell r="M7" t="str">
            <v>Leptomitus lacteus (Roth) C.Agardh</v>
          </cell>
        </row>
        <row r="8">
          <cell r="A8" t="str">
            <v>SPTSPX</v>
          </cell>
          <cell r="B8" t="str">
            <v>Sphaerotilus sp.</v>
          </cell>
          <cell r="C8" t="str">
            <v>Kützing</v>
          </cell>
          <cell r="D8" t="str">
            <v>IBMR</v>
          </cell>
          <cell r="E8">
            <v>0</v>
          </cell>
          <cell r="F8">
            <v>0</v>
          </cell>
          <cell r="G8">
            <v>3</v>
          </cell>
          <cell r="H8">
            <v>1093</v>
          </cell>
          <cell r="I8" t="str">
            <v>HET</v>
          </cell>
          <cell r="J8">
            <v>1</v>
          </cell>
          <cell r="K8">
            <v>1</v>
          </cell>
          <cell r="L8" t="str">
            <v>SPTNAT</v>
          </cell>
          <cell r="M8" t="str">
            <v>Sphaerotilus natans Kützing</v>
          </cell>
        </row>
        <row r="9">
          <cell r="A9" t="str">
            <v>SPTSPX</v>
          </cell>
          <cell r="B9" t="str">
            <v>- ALGUES -</v>
          </cell>
          <cell r="C9" t="str">
            <v>Bory de Saint-Vincent</v>
          </cell>
          <cell r="D9" t="str">
            <v>IBMR</v>
          </cell>
          <cell r="E9">
            <v>1</v>
          </cell>
          <cell r="F9" t="str">
            <v>nc</v>
          </cell>
          <cell r="G9">
            <v>2</v>
          </cell>
          <cell r="H9">
            <v>1155</v>
          </cell>
          <cell r="I9" t="str">
            <v>ALG</v>
          </cell>
          <cell r="J9">
            <v>2</v>
          </cell>
          <cell r="K9">
            <v>1</v>
          </cell>
        </row>
        <row r="10">
          <cell r="A10" t="str">
            <v>ANASPX</v>
          </cell>
          <cell r="B10" t="str">
            <v>Anabaena sp.</v>
          </cell>
          <cell r="C10" t="str">
            <v>Bory de Saint-Vincent</v>
          </cell>
          <cell r="D10" t="str">
            <v>IBMR</v>
          </cell>
          <cell r="E10">
            <v>0</v>
          </cell>
          <cell r="F10" t="str">
            <v>nc</v>
          </cell>
          <cell r="G10" t="str">
            <v>nc</v>
          </cell>
          <cell r="H10">
            <v>1101</v>
          </cell>
          <cell r="I10" t="str">
            <v>ALG</v>
          </cell>
          <cell r="J10">
            <v>2</v>
          </cell>
          <cell r="K10">
            <v>1</v>
          </cell>
        </row>
        <row r="11">
          <cell r="A11" t="str">
            <v>APHSPX</v>
          </cell>
          <cell r="B11" t="str">
            <v>Aphanizomenon sp.</v>
          </cell>
          <cell r="C11" t="str">
            <v>Morren</v>
          </cell>
        </row>
        <row r="11">
          <cell r="E11">
            <v>0</v>
          </cell>
          <cell r="F11" t="str">
            <v>nc</v>
          </cell>
          <cell r="G11" t="str">
            <v>nc</v>
          </cell>
          <cell r="H11">
            <v>1103</v>
          </cell>
          <cell r="I11" t="str">
            <v>ALG</v>
          </cell>
          <cell r="J11">
            <v>2</v>
          </cell>
          <cell r="K11">
            <v>1</v>
          </cell>
        </row>
        <row r="12">
          <cell r="A12" t="str">
            <v>AUDSPX</v>
          </cell>
          <cell r="B12" t="str">
            <v>Audouinella sp.</v>
          </cell>
          <cell r="C12" t="str">
            <v>Bory de Saint-Vincent</v>
          </cell>
          <cell r="D12" t="str">
            <v>IBMR</v>
          </cell>
          <cell r="E12">
            <v>0</v>
          </cell>
          <cell r="F12">
            <v>13</v>
          </cell>
          <cell r="G12">
            <v>2</v>
          </cell>
          <cell r="H12">
            <v>6076</v>
          </cell>
          <cell r="I12" t="str">
            <v>ALG</v>
          </cell>
          <cell r="J12">
            <v>2</v>
          </cell>
          <cell r="K12">
            <v>1</v>
          </cell>
        </row>
        <row r="13">
          <cell r="A13" t="str">
            <v>AUASPX</v>
          </cell>
          <cell r="B13" t="str">
            <v>Aulacoseira sp.</v>
          </cell>
          <cell r="C13" t="str">
            <v>Thwaites</v>
          </cell>
          <cell r="D13" t="str">
            <v>IBMR</v>
          </cell>
          <cell r="E13">
            <v>0</v>
          </cell>
          <cell r="F13" t="str">
            <v>nc</v>
          </cell>
          <cell r="G13" t="str">
            <v>nc</v>
          </cell>
          <cell r="H13">
            <v>9476</v>
          </cell>
          <cell r="I13" t="str">
            <v>ALG</v>
          </cell>
          <cell r="J13">
            <v>2</v>
          </cell>
          <cell r="K13">
            <v>1</v>
          </cell>
        </row>
        <row r="14">
          <cell r="A14" t="str">
            <v>BANSPX</v>
          </cell>
          <cell r="B14" t="str">
            <v>Bangia sp.</v>
          </cell>
          <cell r="C14" t="str">
            <v>Lyngbye</v>
          </cell>
          <cell r="D14" t="str">
            <v>IBMR</v>
          </cell>
          <cell r="E14">
            <v>0</v>
          </cell>
          <cell r="F14">
            <v>10</v>
          </cell>
          <cell r="G14">
            <v>2</v>
          </cell>
          <cell r="H14">
            <v>1153</v>
          </cell>
          <cell r="I14" t="str">
            <v>ALG</v>
          </cell>
          <cell r="J14">
            <v>2</v>
          </cell>
          <cell r="K14">
            <v>1</v>
          </cell>
          <cell r="L14" t="str">
            <v>BANATR</v>
          </cell>
          <cell r="M14" t="str">
            <v>Bangia atropurpurea (Roth) C.Agardh</v>
          </cell>
          <cell r="N14" t="str">
            <v>BAGATR</v>
          </cell>
          <cell r="O14" t="str">
            <v>Bangiadulcis atropurpurea</v>
          </cell>
        </row>
        <row r="15">
          <cell r="A15" t="str">
            <v>BATSPX</v>
          </cell>
          <cell r="B15" t="str">
            <v>Batrachospermum sp.</v>
          </cell>
          <cell r="C15" t="str">
            <v>Roth.</v>
          </cell>
          <cell r="D15" t="str">
            <v>IBMR</v>
          </cell>
          <cell r="E15">
            <v>0</v>
          </cell>
          <cell r="F15">
            <v>16</v>
          </cell>
          <cell r="G15">
            <v>2</v>
          </cell>
          <cell r="H15">
            <v>1155</v>
          </cell>
          <cell r="I15" t="str">
            <v>ALG</v>
          </cell>
          <cell r="J15">
            <v>2</v>
          </cell>
          <cell r="K15">
            <v>1</v>
          </cell>
        </row>
        <row r="15">
          <cell r="M15" t="str">
            <v>Batrachospermum moniliforme Sirodot</v>
          </cell>
        </row>
        <row r="16">
          <cell r="A16" t="str">
            <v>BINSPX</v>
          </cell>
          <cell r="B16" t="str">
            <v>Binuclearia sp.</v>
          </cell>
          <cell r="C16" t="str">
            <v>Wittrock</v>
          </cell>
          <cell r="D16" t="str">
            <v>IBMR</v>
          </cell>
          <cell r="E16">
            <v>0</v>
          </cell>
          <cell r="F16">
            <v>14</v>
          </cell>
          <cell r="G16">
            <v>2</v>
          </cell>
          <cell r="H16">
            <v>5987</v>
          </cell>
          <cell r="I16" t="str">
            <v>ALG</v>
          </cell>
          <cell r="J16">
            <v>2</v>
          </cell>
          <cell r="K16">
            <v>1</v>
          </cell>
        </row>
        <row r="17">
          <cell r="A17" t="str">
            <v>BULSPX</v>
          </cell>
          <cell r="B17" t="str">
            <v>Bulbochaete sp.</v>
          </cell>
          <cell r="C17" t="str">
            <v>C. Agardh</v>
          </cell>
          <cell r="D17" t="str">
            <v>IBMR</v>
          </cell>
          <cell r="E17">
            <v>0</v>
          </cell>
          <cell r="F17" t="str">
            <v>nc</v>
          </cell>
          <cell r="G17" t="str">
            <v>nc</v>
          </cell>
          <cell r="H17">
            <v>5956</v>
          </cell>
          <cell r="I17" t="str">
            <v>ALG</v>
          </cell>
          <cell r="J17">
            <v>2</v>
          </cell>
          <cell r="K17">
            <v>1</v>
          </cell>
        </row>
        <row r="18">
          <cell r="A18" t="str">
            <v>CAOSPX</v>
          </cell>
          <cell r="B18" t="str">
            <v>Calothrix sp.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42213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11.875</v>
      </c>
      <c r="N5" s="48"/>
      <c r="O5" s="49" t="s">
        <v>15</v>
      </c>
      <c r="P5" s="50" t="n">
        <v>10.8333333333333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36</v>
      </c>
      <c r="C7" s="66" t="n">
        <v>64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n">
        <f aca="false">IF(ISERROR(AVERAGE(J23:J82))," ",AVERAGE(J23:J82))</f>
        <v>10.8888888888889</v>
      </c>
      <c r="P8" s="80" t="n">
        <f aca="false">IF(ISERROR(AVERAGE(K23:K82)),"  ",AVERAGE(K23:K82))</f>
        <v>1.33333333333333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1.6</v>
      </c>
      <c r="C9" s="66" t="n">
        <v>0.78</v>
      </c>
      <c r="D9" s="82"/>
      <c r="E9" s="82"/>
      <c r="F9" s="83" t="n">
        <f aca="false">($B9*$B$7+$C9*$C$7)/100</f>
        <v>1.0752</v>
      </c>
      <c r="G9" s="84"/>
      <c r="H9" s="41"/>
      <c r="I9" s="6"/>
      <c r="J9" s="85"/>
      <c r="K9" s="86"/>
      <c r="L9" s="71"/>
      <c r="M9" s="87"/>
      <c r="N9" s="79" t="s">
        <v>28</v>
      </c>
      <c r="O9" s="80" t="n">
        <f aca="false">IF(ISERROR(STDEVP(J23:J82))," ",STDEVP(J23:J82))</f>
        <v>2.64341716741563</v>
      </c>
      <c r="P9" s="80" t="n">
        <f aca="false">IF(ISERROR(STDEVP(K23:K82)),"  ",STDEVP(K23:K82))</f>
        <v>0.471404520791032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 t="n">
        <v>1.61</v>
      </c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6</v>
      </c>
      <c r="P10" s="94" t="n">
        <f aca="false">MIN(K23:K82)</f>
        <v>1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 t="n">
        <v>0</v>
      </c>
      <c r="C11" s="98" t="n">
        <v>0</v>
      </c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15</v>
      </c>
      <c r="P11" s="94" t="n">
        <f aca="false">MAX(K23:K82)</f>
        <v>2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 t="n">
        <v>0.76</v>
      </c>
      <c r="C12" s="106" t="n">
        <v>0.53</v>
      </c>
      <c r="D12" s="82"/>
      <c r="E12" s="82"/>
      <c r="F12" s="99" t="n">
        <f aca="false">($B12*$B$7+$C12*$C$7)/100</f>
        <v>0.6128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4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 t="n">
        <v>0</v>
      </c>
      <c r="C13" s="106" t="n">
        <v>0</v>
      </c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 t="n">
        <v>0</v>
      </c>
      <c r="C14" s="106" t="n">
        <v>0.01</v>
      </c>
      <c r="D14" s="82"/>
      <c r="E14" s="82"/>
      <c r="F14" s="99" t="n">
        <f aca="false">($B14*$B$7+$C14*$C$7)/100</f>
        <v>0.0064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1</v>
      </c>
      <c r="M14" s="103"/>
      <c r="N14" s="114" t="s">
        <v>42</v>
      </c>
      <c r="O14" s="115" t="n">
        <f aca="false">COUNTIF($J$23:$J$82,"&gt;-1")</f>
        <v>9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 t="n">
        <v>0.85</v>
      </c>
      <c r="C15" s="119" t="n">
        <v>0.24</v>
      </c>
      <c r="D15" s="82"/>
      <c r="E15" s="82"/>
      <c r="F15" s="99" t="n">
        <f aca="false">($B15*$B$7+$C15*$C$7)/100</f>
        <v>0.4596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7</v>
      </c>
      <c r="M15" s="103"/>
      <c r="N15" s="111" t="s">
        <v>45</v>
      </c>
      <c r="O15" s="112" t="n">
        <f aca="false">COUNTIF(K23:K82,"=1")</f>
        <v>6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 t="n">
        <v>0</v>
      </c>
      <c r="C16" s="98" t="n">
        <v>0.01</v>
      </c>
      <c r="D16" s="82"/>
      <c r="E16" s="82"/>
      <c r="F16" s="120"/>
      <c r="G16" s="121" t="n">
        <f aca="false">($B16*$B$7+$C16*$C$7)/100</f>
        <v>0.0064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3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 t="n">
        <v>0.76</v>
      </c>
      <c r="C17" s="106" t="n">
        <v>0.54</v>
      </c>
      <c r="D17" s="82"/>
      <c r="E17" s="82"/>
      <c r="F17" s="124"/>
      <c r="G17" s="125" t="n">
        <f aca="false">($B17*$B$7+$C17*$C$7)/100</f>
        <v>0.6192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0.75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 t="n">
        <v>0.85</v>
      </c>
      <c r="C18" s="133" t="n">
        <v>0.23</v>
      </c>
      <c r="D18" s="82"/>
      <c r="E18" s="134" t="s">
        <v>52</v>
      </c>
      <c r="F18" s="124"/>
      <c r="G18" s="125" t="n">
        <f aca="false">($B18*$B$7+$C18*$C$7)/100</f>
        <v>0.4532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0</v>
      </c>
      <c r="F19" s="144" t="n">
        <f aca="false">SUM(F11:F15)</f>
        <v>1.0788</v>
      </c>
      <c r="G19" s="145" t="n">
        <f aca="false">SUM(G16:G18)</f>
        <v>1.0788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1.61</v>
      </c>
      <c r="C20" s="155" t="n">
        <f aca="false">SUM(C23:C62)</f>
        <v>0.78</v>
      </c>
      <c r="D20" s="156"/>
      <c r="E20" s="157" t="s">
        <v>52</v>
      </c>
      <c r="F20" s="158" t="n">
        <f aca="false">($B20*$B$7+$C20*$C$7)/100</f>
        <v>1.0788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0.5796</v>
      </c>
      <c r="C21" s="166" t="n">
        <f aca="false">C20*C7/100</f>
        <v>0.4992</v>
      </c>
      <c r="D21" s="167" t="s">
        <v>55</v>
      </c>
      <c r="E21" s="168"/>
      <c r="F21" s="169" t="n">
        <f aca="false">B21+C21</f>
        <v>1.0788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0.05</v>
      </c>
      <c r="C23" s="195"/>
      <c r="D23" s="196" t="str">
        <f aca="false">IF(ISERROR(VLOOKUP($A23,'[1]liste reference'!$A$6:$B$1174,2,0)),IF(ISERROR(VLOOKUP($A23,'[1]liste reference'!$B$6:$B$1174,1,0)),"",VLOOKUP($A23,'[1]liste reference'!$B$6:$B$1174,1,0)),VLOOKUP($A23,'[1]liste reference'!$A$6:$B$1174,2,0))</f>
        <v>Cladophora sp.</v>
      </c>
      <c r="E23" s="197" t="e">
        <f aca="false">IF(D23="",,VLOOKUP(D23,D$22:D22,1,0))</f>
        <v>#N/A</v>
      </c>
      <c r="F23" s="198" t="n">
        <f aca="false">IF(AND(OR(A23="",A23="!!!!!!"),B23="",C23=""),"",IF(OR(AND(B23="",C23=""),ISERROR(C23+B23)),"!!!",($B23*$B$7+$C23*$C$7)/100))</f>
        <v>0.018</v>
      </c>
      <c r="G23" s="199" t="str">
        <f aca="false">IF(A23="","",IF(ISERROR(VLOOKUP($A23,'[1]liste reference'!$A$6:$Q$1174,9,0)),IF(ISERROR(VLOOKUP($A23,'[1]liste reference'!$B$6:$Q$1174,8,0)),"    -",VLOOKUP($A23,'[1]liste reference'!$B$6:$Q$1174,8,0)),VLOOKUP($A23,'[1]liste reference'!$A$6:$Q$1174,9,0)))</f>
        <v>ALG</v>
      </c>
      <c r="H23" s="200" t="n">
        <f aca="false">IF(A23="","x",IF(ISERROR(VLOOKUP($A23,'[1]liste reference'!$A$6:$Q$1174,10,0)),IF(ISERROR(VLOOKUP($A23,'[1]liste reference'!$B$6:$Q$1174,9,0)),"x",VLOOKUP($A23,'[1]liste reference'!$B$6:$Q$1174,9,0)),VLOOKUP($A23,'[1]liste reference'!$A$6:$Q$1174,10,0)))</f>
        <v>2</v>
      </c>
      <c r="I23" s="6" t="n">
        <f aca="false">IF(A23="","",1)</f>
        <v>1</v>
      </c>
      <c r="J23" s="201" t="n">
        <f aca="false">IF(ISNUMBER($H23),IF(ISERROR(VLOOKUP($A23,'[1]liste reference'!$A$6:$Q$1174,6,0)),IF(ISERROR(VLOOKUP($A23,'[1]liste reference'!$B$6:$Q$1174,5,0)),"nu",VLOOKUP($A23,'[1]liste reference'!$B$6:$Q$1174,5,0)),VLOOKUP($A23,'[1]liste reference'!$A$6:$Q$1174,6,0)),"nu")</f>
        <v>6</v>
      </c>
      <c r="K23" s="201" t="n">
        <f aca="false">IF(ISNUMBER($H23),IF(ISERROR(VLOOKUP($A23,'[1]liste reference'!$A$6:$Q$1174,7,0)),IF(ISERROR(VLOOKUP($A23,'[1]liste reference'!$B$6:$Q$1174,6,0)),"nu",VLOOKUP($A23,'[1]liste reference'!$B$6:$Q$1174,6,0)),VLOOKUP($A23,'[1]liste reference'!$A$6:$Q$1174,7,0)),"nu")</f>
        <v>1</v>
      </c>
      <c r="L23" s="202" t="str">
        <f aca="false">IF(A23="NEWCOD",IF(W23="","Renseigner le champ 'Nouveau taxon'",$W23),IF(ISTEXT($E23),"Taxon déjà saisi !",IF(OR(A23="",A23="!!!!!!"),"",IF(ISERROR(VLOOKUP($A23,'[1]liste reference'!$A$6:$B$1174,2,0)),IF(ISERROR(VLOOKUP($A23,'[1]liste reference'!$B$6:$B$1174,1,0)),"non répertorié ou synonyme. Vérifiez !",VLOOKUP($A23,'[1]liste reference'!$B$6:$B$1174,1,0)),VLOOKUP(A23,'[1]liste reference'!$A$6:$B$1174,2,0)))))</f>
        <v>Cladophora sp.</v>
      </c>
      <c r="M23" s="203"/>
      <c r="N23" s="203"/>
      <c r="O23" s="203"/>
      <c r="P23" s="204" t="s">
        <v>78</v>
      </c>
      <c r="Q23" s="205" t="n">
        <f aca="false">IF(OR($A23="NEWCOD",$A23="!!!!!!"),IF(X23="","NoCod",X23),IF($A23="","",IF(ISERROR(VLOOKUP($A23,'[1]liste reference'!$A$6:$H$1174,8,FALSE())),IF(ISERROR(VLOOKUP($A23,'[1]liste reference'!$B$6:$H$1174,7,FALSE())),"",VLOOKUP($A23,'[1]liste reference'!$B$6:$H$1174,7,FALSE())),VLOOKUP($A23,'[1]liste reference'!$A$6:$H$1174,8,FALSE()))))</f>
        <v>1124</v>
      </c>
      <c r="R23" s="206" t="n">
        <f aca="false">IF(ISTEXT(H23),"",(B23*$B$7/100)+(C23*$C$7/100))</f>
        <v>0.018</v>
      </c>
      <c r="S23" s="207" t="n">
        <f aca="false">IF(OR(ISTEXT(H23),R23=0),"",IF(R23&lt;0.1,1,IF(R23&lt;1,2,IF(R23&lt;10,3,IF(R23&lt;50,4,IF(R23&gt;=50,5,""))))))</f>
        <v>1</v>
      </c>
      <c r="T23" s="207" t="n">
        <f aca="false">IF(ISERROR(S23*J23),0,S23*J23)</f>
        <v>6</v>
      </c>
      <c r="U23" s="207" t="n">
        <f aca="false">IF(ISERROR(S23*J23*K23),0,S23*J23*K23)</f>
        <v>6</v>
      </c>
      <c r="V23" s="207" t="n">
        <f aca="false">IF(ISERROR(S23*K23),0,S23*K23)</f>
        <v>1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IF(AND(ISNUMBER(F23),OR(A23="",A23="!!!!!!")),"!!!!!!",IF(A23="new.cod","NEWCOD",IF(AND((Z23=""),ISTEXT(A23),A23&lt;&gt;"!!!!!!"),A23,IF(Z23="","",INDEX('[1]liste reference'!$A$6:$A$1174,Z23)))))</f>
        <v>CLASPX</v>
      </c>
      <c r="Z23" s="192" t="n">
        <f aca="false">IF(ISERROR(MATCH(A23,'[1]liste reference'!$A$6:$A$1174,0)),IF(ISERROR(MATCH(A23,'[1]liste reference'!$B$6:$B$1174,0)),"",(MATCH(A23,'[1]liste reference'!$B$6:$B$1174,0))),(MATCH(A23,'[1]liste reference'!$A$6:$A$1174,0)))</f>
        <v>35</v>
      </c>
    </row>
    <row r="24" customFormat="false" ht="12.75" hidden="false" customHeight="false" outlineLevel="0" collapsed="false">
      <c r="A24" s="210" t="s">
        <v>79</v>
      </c>
      <c r="B24" s="211" t="n">
        <v>0.01</v>
      </c>
      <c r="C24" s="212" t="n">
        <v>0.01</v>
      </c>
      <c r="D24" s="213" t="str">
        <f aca="false">IF(ISERROR(VLOOKUP($A24,'[1]liste reference'!$A$6:$B$1174,2,0)),IF(ISERROR(VLOOKUP($A24,'[1]liste reference'!$B$6:$B$1174,1,0)),"",VLOOKUP($A24,'[1]liste reference'!$B$6:$B$1174,1,0)),VLOOKUP($A24,'[1]liste reference'!$A$6:$B$1174,2,0))</f>
        <v>Hildenbrandia sp.</v>
      </c>
      <c r="E24" s="214" t="e">
        <f aca="false">IF(D24="",,VLOOKUP(D24,D$22:D23,1,0))</f>
        <v>#N/A</v>
      </c>
      <c r="F24" s="215" t="n">
        <f aca="false">IF(AND(OR(A24="",A24="!!!!!!"),B24="",C24=""),"",IF(OR(AND(B24="",C24=""),ISERROR(C24+B24)),"!!!",($B24*$B$7+$C24*$C$7)/100))</f>
        <v>0.01</v>
      </c>
      <c r="G24" s="216" t="str">
        <f aca="false">IF(A24="","",IF(ISERROR(VLOOKUP($A24,'[1]liste reference'!$A$6:$Q$1174,9,0)),IF(ISERROR(VLOOKUP($A24,'[1]liste reference'!$B$6:$Q$1174,8,0)),"    -",VLOOKUP($A24,'[1]liste reference'!$B$6:$Q$1174,8,0)),VLOOKUP($A24,'[1]liste reference'!$A$6:$Q$1174,9,0)))</f>
        <v>ALG</v>
      </c>
      <c r="H24" s="217" t="n">
        <f aca="false">IF(A24="","x",IF(ISERROR(VLOOKUP($A24,'[1]liste reference'!$A$6:$Q$1174,10,0)),IF(ISERROR(VLOOKUP($A24,'[1]liste reference'!$B$6:$Q$1174,9,0)),"x",VLOOKUP($A24,'[1]liste reference'!$B$6:$Q$1174,9,0)),VLOOKUP($A24,'[1]liste reference'!$A$6:$Q$1174,10,0)))</f>
        <v>2</v>
      </c>
      <c r="I24" s="6" t="n">
        <f aca="false">IF(A24="","",1)</f>
        <v>1</v>
      </c>
      <c r="J24" s="218" t="n">
        <f aca="false">IF(ISNUMBER($H24),IF(ISERROR(VLOOKUP($A24,'[1]liste reference'!$A$6:$Q$1174,6,0)),IF(ISERROR(VLOOKUP($A24,'[1]liste reference'!$B$6:$Q$1174,5,0)),"nu",VLOOKUP($A24,'[1]liste reference'!$B$6:$Q$1174,5,0)),VLOOKUP($A24,'[1]liste reference'!$A$6:$Q$1174,6,0)),"nu")</f>
        <v>15</v>
      </c>
      <c r="K24" s="218" t="n">
        <f aca="false">IF(ISNUMBER($H24),IF(ISERROR(VLOOKUP($A24,'[1]liste reference'!$A$6:$Q$1174,7,0)),IF(ISERROR(VLOOKUP($A24,'[1]liste reference'!$B$6:$Q$1174,6,0)),"nu",VLOOKUP($A24,'[1]liste reference'!$B$6:$Q$1174,6,0)),VLOOKUP($A24,'[1]liste reference'!$A$6:$Q$1174,7,0)),"nu")</f>
        <v>2</v>
      </c>
      <c r="L24" s="202" t="str">
        <f aca="false">IF(A24="NEWCOD",IF(W24="","Renseigner le champ 'Nouveau taxon'",$W24),IF(ISTEXT($E24),"Taxon déjà saisi !",IF(OR(A24="",A24="!!!!!!"),"",IF(ISERROR(VLOOKUP($A24,'[1]liste reference'!$A$6:$B$1174,2,0)),IF(ISERROR(VLOOKUP($A24,'[1]liste reference'!$B$6:$B$1174,1,0)),"non répertorié ou synonyme. Vérifiez !",VLOOKUP($A24,'[1]liste reference'!$B$6:$B$1174,1,0)),VLOOKUP(A24,'[1]liste reference'!$A$6:$B$1174,2,0)))))</f>
        <v>Hildenbrandia sp.</v>
      </c>
      <c r="M24" s="219"/>
      <c r="N24" s="219"/>
      <c r="O24" s="219"/>
      <c r="P24" s="220" t="s">
        <v>78</v>
      </c>
      <c r="Q24" s="221" t="n">
        <f aca="false">IF(OR($A24="NEWCOD",$A24="!!!!!!"),IF(X24="","NoCod",X24),IF($A24="","",IF(ISERROR(VLOOKUP($A24,'[1]liste reference'!$A$6:$H$1174,8,FALSE())),IF(ISERROR(VLOOKUP($A24,'[1]liste reference'!$B$6:$H$1174,7,FALSE())),"",VLOOKUP($A24,'[1]liste reference'!$B$6:$H$1174,7,FALSE())),VLOOKUP($A24,'[1]liste reference'!$A$6:$H$1174,8,FALSE()))))</f>
        <v>1157</v>
      </c>
      <c r="R24" s="206" t="n">
        <f aca="false">IF(ISTEXT(H24),"",(B24*$B$7/100)+(C24*$C$7/100))</f>
        <v>0.01</v>
      </c>
      <c r="S24" s="207" t="n">
        <f aca="false">IF(OR(ISTEXT(H24),R24=0),"",IF(R24&lt;0.1,1,IF(R24&lt;1,2,IF(R24&lt;10,3,IF(R24&lt;50,4,IF(R24&gt;=50,5,""))))))</f>
        <v>1</v>
      </c>
      <c r="T24" s="207" t="n">
        <f aca="false">IF(ISERROR(S24*J24),0,S24*J24)</f>
        <v>15</v>
      </c>
      <c r="U24" s="207" t="n">
        <f aca="false">IF(ISERROR(S24*J24*K24),0,S24*J24*K24)</f>
        <v>30</v>
      </c>
      <c r="V24" s="222" t="n">
        <f aca="false">IF(ISERROR(S24*K24),0,S24*K24)</f>
        <v>2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IF(AND(ISNUMBER(F24),OR(A24="",A24="!!!!!!")),"!!!!!!",IF(A24="new.cod","NEWCOD",IF(AND((Z24=""),ISTEXT(A24),A24&lt;&gt;"!!!!!!"),A24,IF(Z24="","",INDEX('[1]liste reference'!$A$6:$A$1174,Z24)))))</f>
        <v>HILSPX</v>
      </c>
      <c r="Z24" s="192" t="n">
        <f aca="false">IF(ISERROR(MATCH(A24,'[1]liste reference'!$A$6:$A$1174,0)),IF(ISERROR(MATCH(A24,'[1]liste reference'!$B$6:$B$1174,0)),"",(MATCH(A24,'[1]liste reference'!$B$6:$B$1174,0))),(MATCH(A24,'[1]liste reference'!$A$6:$A$1174,0)))</f>
        <v>53</v>
      </c>
    </row>
    <row r="25" customFormat="false" ht="12.75" hidden="false" customHeight="false" outlineLevel="0" collapsed="false">
      <c r="A25" s="210" t="s">
        <v>15</v>
      </c>
      <c r="B25" s="211" t="n">
        <v>0.7</v>
      </c>
      <c r="C25" s="212" t="n">
        <v>0.02</v>
      </c>
      <c r="D25" s="213" t="str">
        <f aca="false">IF(ISERROR(VLOOKUP($A25,'[1]liste reference'!$A$6:$B$1174,2,0)),IF(ISERROR(VLOOKUP($A25,'[1]liste reference'!$B$6:$B$1174,1,0)),"",VLOOKUP($A25,'[1]liste reference'!$B$6:$B$1174,1,0)),VLOOKUP($A25,'[1]liste reference'!$A$6:$B$1174,2,0))</f>
        <v>Lemanea sp.</v>
      </c>
      <c r="E25" s="214" t="e">
        <f aca="false">IF(D25="",,VLOOKUP(D25,D$22:D24,1,0))</f>
        <v>#N/A</v>
      </c>
      <c r="F25" s="215" t="n">
        <f aca="false">IF(AND(OR(A25="",A25="!!!!!!"),B25="",C25=""),"",IF(OR(AND(B25="",C25=""),ISERROR(C25+B25)),"!!!",($B25*$B$7+$C25*$C$7)/100))</f>
        <v>0.2648</v>
      </c>
      <c r="G25" s="216" t="str">
        <f aca="false">IF(A25="","",IF(ISERROR(VLOOKUP($A25,'[1]liste reference'!$A$6:$Q$1174,9,0)),IF(ISERROR(VLOOKUP($A25,'[1]liste reference'!$B$6:$Q$1174,8,0)),"    -",VLOOKUP($A25,'[1]liste reference'!$B$6:$Q$1174,8,0)),VLOOKUP($A25,'[1]liste reference'!$A$6:$Q$1174,9,0)))</f>
        <v>ALG</v>
      </c>
      <c r="H25" s="217" t="n">
        <f aca="false">IF(A25="","x",IF(ISERROR(VLOOKUP($A25,'[1]liste reference'!$A$6:$Q$1174,10,0)),IF(ISERROR(VLOOKUP($A25,'[1]liste reference'!$B$6:$Q$1174,9,0)),"x",VLOOKUP($A25,'[1]liste reference'!$B$6:$Q$1174,9,0)),VLOOKUP($A25,'[1]liste reference'!$A$6:$Q$1174,10,0)))</f>
        <v>2</v>
      </c>
      <c r="I25" s="6" t="n">
        <f aca="false">IF(A25="","",1)</f>
        <v>1</v>
      </c>
      <c r="J25" s="218" t="n">
        <f aca="false">IF(ISNUMBER($H25),IF(ISERROR(VLOOKUP($A25,'[1]liste reference'!$A$6:$Q$1174,6,0)),IF(ISERROR(VLOOKUP($A25,'[1]liste reference'!$B$6:$Q$1174,5,0)),"nu",VLOOKUP($A25,'[1]liste reference'!$B$6:$Q$1174,5,0)),VLOOKUP($A25,'[1]liste reference'!$A$6:$Q$1174,6,0)),"nu")</f>
        <v>15</v>
      </c>
      <c r="K25" s="218" t="n">
        <f aca="false">IF(ISNUMBER($H25),IF(ISERROR(VLOOKUP($A25,'[1]liste reference'!$A$6:$Q$1174,7,0)),IF(ISERROR(VLOOKUP($A25,'[1]liste reference'!$B$6:$Q$1174,6,0)),"nu",VLOOKUP($A25,'[1]liste reference'!$B$6:$Q$1174,6,0)),VLOOKUP($A25,'[1]liste reference'!$A$6:$Q$1174,7,0)),"nu")</f>
        <v>2</v>
      </c>
      <c r="L25" s="202" t="str">
        <f aca="false">IF(A25="NEWCOD",IF(W25="","Renseigner le champ 'Nouveau taxon'",$W25),IF(ISTEXT($E25),"Taxon déjà saisi !",IF(OR(A25="",A25="!!!!!!"),"",IF(ISERROR(VLOOKUP($A25,'[1]liste reference'!$A$6:$B$1174,2,0)),IF(ISERROR(VLOOKUP($A25,'[1]liste reference'!$B$6:$B$1174,1,0)),"non répertorié ou synonyme. Vérifiez !",VLOOKUP($A25,'[1]liste reference'!$B$6:$B$1174,1,0)),VLOOKUP(A25,'[1]liste reference'!$A$6:$B$1174,2,0)))))</f>
        <v>Lemanea sp.</v>
      </c>
      <c r="M25" s="219"/>
      <c r="N25" s="219"/>
      <c r="O25" s="219"/>
      <c r="P25" s="220" t="s">
        <v>78</v>
      </c>
      <c r="Q25" s="221" t="n">
        <f aca="false">IF(OR($A25="NEWCOD",$A25="!!!!!!"),IF(X25="","NoCod",X25),IF($A25="","",IF(ISERROR(VLOOKUP($A25,'[1]liste reference'!$A$6:$H$1174,8,FALSE())),IF(ISERROR(VLOOKUP($A25,'[1]liste reference'!$B$6:$H$1174,7,FALSE())),"",VLOOKUP($A25,'[1]liste reference'!$B$6:$H$1174,7,FALSE())),VLOOKUP($A25,'[1]liste reference'!$A$6:$H$1174,8,FALSE()))))</f>
        <v>1159</v>
      </c>
      <c r="R25" s="206" t="n">
        <f aca="false">IF(ISTEXT(H25),"",(B25*$B$7/100)+(C25*$C$7/100))</f>
        <v>0.2648</v>
      </c>
      <c r="S25" s="207" t="n">
        <f aca="false">IF(OR(ISTEXT(H25),R25=0),"",IF(R25&lt;0.1,1,IF(R25&lt;1,2,IF(R25&lt;10,3,IF(R25&lt;50,4,IF(R25&gt;=50,5,""))))))</f>
        <v>2</v>
      </c>
      <c r="T25" s="207" t="n">
        <f aca="false">IF(ISERROR(S25*J25),0,S25*J25)</f>
        <v>30</v>
      </c>
      <c r="U25" s="207" t="n">
        <f aca="false">IF(ISERROR(S25*J25*K25),0,S25*J25*K25)</f>
        <v>60</v>
      </c>
      <c r="V25" s="222" t="n">
        <f aca="false">IF(ISERROR(S25*K25),0,S25*K25)</f>
        <v>4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IF(AND(ISNUMBER(F25),OR(A25="",A25="!!!!!!")),"!!!!!!",IF(A25="new.cod","NEWCOD",IF(AND((Z25=""),ISTEXT(A25),A25&lt;&gt;"!!!!!!"),A25,IF(Z25="","",INDEX('[1]liste reference'!$A$6:$A$1174,Z25)))))</f>
        <v>LEASPX</v>
      </c>
      <c r="Z25" s="192" t="n">
        <f aca="false">IF(ISERROR(MATCH(A25,'[1]liste reference'!$A$6:$A$1174,0)),IF(ISERROR(MATCH(A25,'[1]liste reference'!$B$6:$B$1174,0)),"",(MATCH(A25,'[1]liste reference'!$B$6:$B$1174,0))),(MATCH(A25,'[1]liste reference'!$A$6:$A$1174,0)))</f>
        <v>59</v>
      </c>
    </row>
    <row r="26" customFormat="false" ht="12.75" hidden="false" customHeight="false" outlineLevel="0" collapsed="false">
      <c r="A26" s="210" t="s">
        <v>80</v>
      </c>
      <c r="B26" s="211"/>
      <c r="C26" s="212" t="n">
        <v>0.5</v>
      </c>
      <c r="D26" s="213" t="str">
        <f aca="false">IF(ISERROR(VLOOKUP($A26,'[1]liste reference'!$A$6:$B$1174,2,0)),IF(ISERROR(VLOOKUP($A26,'[1]liste reference'!$B$6:$B$1174,1,0)),"",VLOOKUP($A26,'[1]liste reference'!$B$6:$B$1174,1,0)),VLOOKUP($A26,'[1]liste reference'!$A$6:$B$1174,2,0))</f>
        <v>Spirogyra sp.</v>
      </c>
      <c r="E26" s="214" t="e">
        <f aca="false">IF(D26="",,VLOOKUP(D26,D$22:D25,1,0))</f>
        <v>#N/A</v>
      </c>
      <c r="F26" s="215" t="n">
        <f aca="false">IF(AND(OR(A26="",A26="!!!!!!"),B26="",C26=""),"",IF(OR(AND(B26="",C26=""),ISERROR(C26+B26)),"!!!",($B26*$B$7+$C26*$C$7)/100))</f>
        <v>0.32</v>
      </c>
      <c r="G26" s="216" t="str">
        <f aca="false">IF(A26="","",IF(ISERROR(VLOOKUP($A26,'[1]liste reference'!$A$6:$Q$1174,9,0)),IF(ISERROR(VLOOKUP($A26,'[1]liste reference'!$B$6:$Q$1174,8,0)),"    -",VLOOKUP($A26,'[1]liste reference'!$B$6:$Q$1174,8,0)),VLOOKUP($A26,'[1]liste reference'!$A$6:$Q$1174,9,0)))</f>
        <v>ALG</v>
      </c>
      <c r="H26" s="217" t="n">
        <f aca="false">IF(A26="","x",IF(ISERROR(VLOOKUP($A26,'[1]liste reference'!$A$6:$Q$1174,10,0)),IF(ISERROR(VLOOKUP($A26,'[1]liste reference'!$B$6:$Q$1174,9,0)),"x",VLOOKUP($A26,'[1]liste reference'!$B$6:$Q$1174,9,0)),VLOOKUP($A26,'[1]liste reference'!$A$6:$Q$1174,10,0)))</f>
        <v>2</v>
      </c>
      <c r="I26" s="6" t="n">
        <f aca="false">IF(A26="","",1)</f>
        <v>1</v>
      </c>
      <c r="J26" s="218" t="n">
        <f aca="false">IF(ISNUMBER($H26),IF(ISERROR(VLOOKUP($A26,'[1]liste reference'!$A$6:$Q$1174,6,0)),IF(ISERROR(VLOOKUP($A26,'[1]liste reference'!$B$6:$Q$1174,5,0)),"nu",VLOOKUP($A26,'[1]liste reference'!$B$6:$Q$1174,5,0)),VLOOKUP($A26,'[1]liste reference'!$A$6:$Q$1174,6,0)),"nu")</f>
        <v>10</v>
      </c>
      <c r="K26" s="218" t="n">
        <f aca="false">IF(ISNUMBER($H26),IF(ISERROR(VLOOKUP($A26,'[1]liste reference'!$A$6:$Q$1174,7,0)),IF(ISERROR(VLOOKUP($A26,'[1]liste reference'!$B$6:$Q$1174,6,0)),"nu",VLOOKUP($A26,'[1]liste reference'!$B$6:$Q$1174,6,0)),VLOOKUP($A26,'[1]liste reference'!$A$6:$Q$1174,7,0)),"nu")</f>
        <v>1</v>
      </c>
      <c r="L26" s="202" t="str">
        <f aca="false">IF(A26="NEWCOD",IF(W26="","Renseigner le champ 'Nouveau taxon'",$W26),IF(ISTEXT($E26),"Taxon déjà saisi !",IF(OR(A26="",A26="!!!!!!"),"",IF(ISERROR(VLOOKUP($A26,'[1]liste reference'!$A$6:$B$1174,2,0)),IF(ISERROR(VLOOKUP($A26,'[1]liste reference'!$B$6:$B$1174,1,0)),"non répertorié ou synonyme. Vérifiez !",VLOOKUP($A26,'[1]liste reference'!$B$6:$B$1174,1,0)),VLOOKUP(A26,'[1]liste reference'!$A$6:$B$1174,2,0)))))</f>
        <v>Spirogyra sp.</v>
      </c>
      <c r="M26" s="219"/>
      <c r="N26" s="219"/>
      <c r="O26" s="219"/>
      <c r="P26" s="220" t="s">
        <v>78</v>
      </c>
      <c r="Q26" s="221" t="n">
        <f aca="false">IF(OR($A26="NEWCOD",$A26="!!!!!!"),IF(X26="","NoCod",X26),IF($A26="","",IF(ISERROR(VLOOKUP($A26,'[1]liste reference'!$A$6:$H$1174,8,FALSE())),IF(ISERROR(VLOOKUP($A26,'[1]liste reference'!$B$6:$H$1174,7,FALSE())),"",VLOOKUP($A26,'[1]liste reference'!$B$6:$H$1174,7,FALSE())),VLOOKUP($A26,'[1]liste reference'!$A$6:$H$1174,8,FALSE()))))</f>
        <v>1147</v>
      </c>
      <c r="R26" s="206" t="n">
        <f aca="false">IF(ISTEXT(H26),"",(B26*$B$7/100)+(C26*$C$7/100))</f>
        <v>0.32</v>
      </c>
      <c r="S26" s="207" t="n">
        <f aca="false">IF(OR(ISTEXT(H26),R26=0),"",IF(R26&lt;0.1,1,IF(R26&lt;1,2,IF(R26&lt;10,3,IF(R26&lt;50,4,IF(R26&gt;=50,5,""))))))</f>
        <v>2</v>
      </c>
      <c r="T26" s="207" t="n">
        <f aca="false">IF(ISERROR(S26*J26),0,S26*J26)</f>
        <v>20</v>
      </c>
      <c r="U26" s="207" t="n">
        <f aca="false">IF(ISERROR(S26*J26*K26),0,S26*J26*K26)</f>
        <v>20</v>
      </c>
      <c r="V26" s="222" t="n">
        <f aca="false">IF(ISERROR(S26*K26),0,S26*K26)</f>
        <v>2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IF(AND(ISNUMBER(F26),OR(A26="",A26="!!!!!!")),"!!!!!!",IF(A26="new.cod","NEWCOD",IF(AND((Z26=""),ISTEXT(A26),A26&lt;&gt;"!!!!!!"),A26,IF(Z26="","",INDEX('[1]liste reference'!$A$6:$A$1174,Z26)))))</f>
        <v>SPISPX</v>
      </c>
      <c r="Z26" s="192" t="n">
        <f aca="false">IF(ISERROR(MATCH(A26,'[1]liste reference'!$A$6:$A$1174,0)),IF(ISERROR(MATCH(A26,'[1]liste reference'!$B$6:$B$1174,0)),"",(MATCH(A26,'[1]liste reference'!$B$6:$B$1174,0))),(MATCH(A26,'[1]liste reference'!$A$6:$A$1174,0)))</f>
        <v>102</v>
      </c>
    </row>
    <row r="27" customFormat="false" ht="12.75" hidden="false" customHeight="false" outlineLevel="0" collapsed="false">
      <c r="A27" s="210" t="s">
        <v>81</v>
      </c>
      <c r="B27" s="211"/>
      <c r="C27" s="212" t="n">
        <v>0.01</v>
      </c>
      <c r="D27" s="213" t="str">
        <f aca="false">IF(ISERROR(VLOOKUP($A27,'[1]liste reference'!$A$6:$B$1174,2,0)),IF(ISERROR(VLOOKUP($A27,'[1]liste reference'!$B$6:$B$1174,1,0)),"",VLOOKUP($A27,'[1]liste reference'!$B$6:$B$1174,1,0)),VLOOKUP($A27,'[1]liste reference'!$A$6:$B$1174,2,0))</f>
        <v>Equisetum fluviatile</v>
      </c>
      <c r="E27" s="214" t="e">
        <f aca="false">IF(D27="",,VLOOKUP(D27,D$22:D26,1,0))</f>
        <v>#N/A</v>
      </c>
      <c r="F27" s="215" t="n">
        <f aca="false">IF(AND(OR(A27="",A27="!!!!!!"),B27="",C27=""),"",IF(OR(AND(B27="",C27=""),ISERROR(C27+B27)),"!!!",($B27*$B$7+$C27*$C$7)/100))</f>
        <v>0.0064</v>
      </c>
      <c r="G27" s="216" t="str">
        <f aca="false">IF(A27="","",IF(ISERROR(VLOOKUP($A27,'[1]liste reference'!$A$6:$Q$1174,9,0)),IF(ISERROR(VLOOKUP($A27,'[1]liste reference'!$B$6:$Q$1174,8,0)),"    -",VLOOKUP($A27,'[1]liste reference'!$B$6:$Q$1174,8,0)),VLOOKUP($A27,'[1]liste reference'!$A$6:$Q$1174,9,0)))</f>
        <v>PTE</v>
      </c>
      <c r="H27" s="217" t="n">
        <f aca="false">IF(A27="","x",IF(ISERROR(VLOOKUP($A27,'[1]liste reference'!$A$6:$Q$1174,10,0)),IF(ISERROR(VLOOKUP($A27,'[1]liste reference'!$B$6:$Q$1174,9,0)),"x",VLOOKUP($A27,'[1]liste reference'!$B$6:$Q$1174,9,0)),VLOOKUP($A27,'[1]liste reference'!$A$6:$Q$1174,10,0)))</f>
        <v>6</v>
      </c>
      <c r="I27" s="6" t="n">
        <f aca="false">IF(A27="","",1)</f>
        <v>1</v>
      </c>
      <c r="J27" s="218" t="n">
        <f aca="false">IF(ISNUMBER($H27),IF(ISERROR(VLOOKUP($A27,'[1]liste reference'!$A$6:$Q$1174,6,0)),IF(ISERROR(VLOOKUP($A27,'[1]liste reference'!$B$6:$Q$1174,5,0)),"nu",VLOOKUP($A27,'[1]liste reference'!$B$6:$Q$1174,5,0)),VLOOKUP($A27,'[1]liste reference'!$A$6:$Q$1174,6,0)),"nu")</f>
        <v>12</v>
      </c>
      <c r="K27" s="218" t="n">
        <f aca="false">IF(ISNUMBER($H27),IF(ISERROR(VLOOKUP($A27,'[1]liste reference'!$A$6:$Q$1174,7,0)),IF(ISERROR(VLOOKUP($A27,'[1]liste reference'!$B$6:$Q$1174,6,0)),"nu",VLOOKUP($A27,'[1]liste reference'!$B$6:$Q$1174,6,0)),VLOOKUP($A27,'[1]liste reference'!$A$6:$Q$1174,7,0)),"nu")</f>
        <v>2</v>
      </c>
      <c r="L27" s="202" t="str">
        <f aca="false">IF(A27="NEWCOD",IF(W27="","Renseigner le champ 'Nouveau taxon'",$W27),IF(ISTEXT($E27),"Taxon déjà saisi !",IF(OR(A27="",A27="!!!!!!"),"",IF(ISERROR(VLOOKUP($A27,'[1]liste reference'!$A$6:$B$1174,2,0)),IF(ISERROR(VLOOKUP($A27,'[1]liste reference'!$B$6:$B$1174,1,0)),"non répertorié ou synonyme. Vérifiez !",VLOOKUP($A27,'[1]liste reference'!$B$6:$B$1174,1,0)),VLOOKUP(A27,'[1]liste reference'!$A$6:$B$1174,2,0)))))</f>
        <v>Equisetum fluviatile</v>
      </c>
      <c r="M27" s="219"/>
      <c r="N27" s="219"/>
      <c r="O27" s="219"/>
      <c r="P27" s="220" t="s">
        <v>78</v>
      </c>
      <c r="Q27" s="221" t="n">
        <f aca="false">IF(OR($A27="NEWCOD",$A27="!!!!!!"),IF(X27="","NoCod",X27),IF($A27="","",IF(ISERROR(VLOOKUP($A27,'[1]liste reference'!$A$6:$H$1174,8,FALSE())),IF(ISERROR(VLOOKUP($A27,'[1]liste reference'!$B$6:$H$1174,7,FALSE())),"",VLOOKUP($A27,'[1]liste reference'!$B$6:$H$1174,7,FALSE())),VLOOKUP($A27,'[1]liste reference'!$A$6:$H$1174,8,FALSE()))))</f>
        <v>1385</v>
      </c>
      <c r="R27" s="206" t="n">
        <f aca="false">IF(ISTEXT(H27),"",(B27*$B$7/100)+(C27*$C$7/100))</f>
        <v>0.0064</v>
      </c>
      <c r="S27" s="207" t="n">
        <f aca="false">IF(OR(ISTEXT(H27),R27=0),"",IF(R27&lt;0.1,1,IF(R27&lt;1,2,IF(R27&lt;10,3,IF(R27&lt;50,4,IF(R27&gt;=50,5,""))))))</f>
        <v>1</v>
      </c>
      <c r="T27" s="207" t="n">
        <f aca="false">IF(ISERROR(S27*J27),0,S27*J27)</f>
        <v>12</v>
      </c>
      <c r="U27" s="207" t="n">
        <f aca="false">IF(ISERROR(S27*J27*K27),0,S27*J27*K27)</f>
        <v>24</v>
      </c>
      <c r="V27" s="222" t="n">
        <f aca="false">IF(ISERROR(S27*K27),0,S27*K27)</f>
        <v>2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IF(AND(ISNUMBER(F27),OR(A27="",A27="!!!!!!")),"!!!!!!",IF(A27="new.cod","NEWCOD",IF(AND((Z27=""),ISTEXT(A27),A27&lt;&gt;"!!!!!!"),A27,IF(Z27="","",INDEX('[1]liste reference'!$A$6:$A$1174,Z27)))))</f>
        <v>EQUFLU</v>
      </c>
      <c r="Z27" s="192" t="n">
        <f aca="false">IF(ISERROR(MATCH(A27,'[1]liste reference'!$A$6:$A$1174,0)),IF(ISERROR(MATCH(A27,'[1]liste reference'!$B$6:$B$1174,0)),"",(MATCH(A27,'[1]liste reference'!$B$6:$B$1174,0))),(MATCH(A27,'[1]liste reference'!$A$6:$A$1174,0)))</f>
        <v>386</v>
      </c>
    </row>
    <row r="28" customFormat="false" ht="12.75" hidden="false" customHeight="false" outlineLevel="0" collapsed="false">
      <c r="A28" s="210" t="s">
        <v>82</v>
      </c>
      <c r="B28" s="211"/>
      <c r="C28" s="212" t="n">
        <v>0.01</v>
      </c>
      <c r="D28" s="213" t="str">
        <f aca="false">IF(ISERROR(VLOOKUP($A28,'[1]liste reference'!$A$6:$B$1174,2,0)),IF(ISERROR(VLOOKUP($A28,'[1]liste reference'!$B$6:$B$1174,1,0)),"",VLOOKUP($A28,'[1]liste reference'!$B$6:$B$1174,1,0)),VLOOKUP($A28,'[1]liste reference'!$A$6:$B$1174,2,0))</f>
        <v>Lemna minor</v>
      </c>
      <c r="E28" s="214" t="e">
        <f aca="false">IF(D28="",,VLOOKUP(D28,D$22:D27,1,0))</f>
        <v>#N/A</v>
      </c>
      <c r="F28" s="215" t="n">
        <f aca="false">IF(AND(OR(A28="",A28="!!!!!!"),B28="",C28=""),"",IF(OR(AND(B28="",C28=""),ISERROR(C28+B28)),"!!!",($B28*$B$7+$C28*$C$7)/100))</f>
        <v>0.0064</v>
      </c>
      <c r="G28" s="216" t="str">
        <f aca="false">IF(A28="","",IF(ISERROR(VLOOKUP($A28,'[1]liste reference'!$A$6:$Q$1174,9,0)),IF(ISERROR(VLOOKUP($A28,'[1]liste reference'!$B$6:$Q$1174,8,0)),"    -",VLOOKUP($A28,'[1]liste reference'!$B$6:$Q$1174,8,0)),VLOOKUP($A28,'[1]liste reference'!$A$6:$Q$1174,9,0)))</f>
        <v>PHy</v>
      </c>
      <c r="H28" s="217" t="n">
        <f aca="false">IF(A28="","x",IF(ISERROR(VLOOKUP($A28,'[1]liste reference'!$A$6:$Q$1174,10,0)),IF(ISERROR(VLOOKUP($A28,'[1]liste reference'!$B$6:$Q$1174,9,0)),"x",VLOOKUP($A28,'[1]liste reference'!$B$6:$Q$1174,9,0)),VLOOKUP($A28,'[1]liste reference'!$A$6:$Q$1174,10,0)))</f>
        <v>7</v>
      </c>
      <c r="I28" s="6" t="n">
        <f aca="false">IF(A28="","",1)</f>
        <v>1</v>
      </c>
      <c r="J28" s="218" t="n">
        <f aca="false">IF(ISNUMBER($H28),IF(ISERROR(VLOOKUP($A28,'[1]liste reference'!$A$6:$Q$1174,6,0)),IF(ISERROR(VLOOKUP($A28,'[1]liste reference'!$B$6:$Q$1174,5,0)),"nu",VLOOKUP($A28,'[1]liste reference'!$B$6:$Q$1174,5,0)),VLOOKUP($A28,'[1]liste reference'!$A$6:$Q$1174,6,0)),"nu")</f>
        <v>10</v>
      </c>
      <c r="K28" s="218" t="n">
        <f aca="false">IF(ISNUMBER($H28),IF(ISERROR(VLOOKUP($A28,'[1]liste reference'!$A$6:$Q$1174,7,0)),IF(ISERROR(VLOOKUP($A28,'[1]liste reference'!$B$6:$Q$1174,6,0)),"nu",VLOOKUP($A28,'[1]liste reference'!$B$6:$Q$1174,6,0)),VLOOKUP($A28,'[1]liste reference'!$A$6:$Q$1174,7,0)),"nu")</f>
        <v>1</v>
      </c>
      <c r="L28" s="202" t="str">
        <f aca="false">IF(A28="NEWCOD",IF(W28="","Renseigner le champ 'Nouveau taxon'",$W28),IF(ISTEXT($E28),"Taxon déjà saisi !",IF(OR(A28="",A28="!!!!!!"),"",IF(ISERROR(VLOOKUP($A28,'[1]liste reference'!$A$6:$B$1174,2,0)),IF(ISERROR(VLOOKUP($A28,'[1]liste reference'!$B$6:$B$1174,1,0)),"non répertorié ou synonyme. Vérifiez !",VLOOKUP($A28,'[1]liste reference'!$B$6:$B$1174,1,0)),VLOOKUP(A28,'[1]liste reference'!$A$6:$B$1174,2,0)))))</f>
        <v>Lemna minor</v>
      </c>
      <c r="M28" s="219"/>
      <c r="N28" s="219"/>
      <c r="O28" s="219"/>
      <c r="P28" s="220" t="s">
        <v>78</v>
      </c>
      <c r="Q28" s="221" t="n">
        <f aca="false">IF(OR($A28="NEWCOD",$A28="!!!!!!"),IF(X28="","NoCod",X28),IF($A28="","",IF(ISERROR(VLOOKUP($A28,'[1]liste reference'!$A$6:$H$1174,8,FALSE())),IF(ISERROR(VLOOKUP($A28,'[1]liste reference'!$B$6:$H$1174,7,FALSE())),"",VLOOKUP($A28,'[1]liste reference'!$B$6:$H$1174,7,FALSE())),VLOOKUP($A28,'[1]liste reference'!$A$6:$H$1174,8,FALSE()))))</f>
        <v>1626</v>
      </c>
      <c r="R28" s="206" t="n">
        <f aca="false">IF(ISTEXT(H28),"",(B28*$B$7/100)+(C28*$C$7/100))</f>
        <v>0.0064</v>
      </c>
      <c r="S28" s="207" t="n">
        <f aca="false">IF(OR(ISTEXT(H28),R28=0),"",IF(R28&lt;0.1,1,IF(R28&lt;1,2,IF(R28&lt;10,3,IF(R28&lt;50,4,IF(R28&gt;=50,5,""))))))</f>
        <v>1</v>
      </c>
      <c r="T28" s="207" t="n">
        <f aca="false">IF(ISERROR(S28*J28),0,S28*J28)</f>
        <v>10</v>
      </c>
      <c r="U28" s="207" t="n">
        <f aca="false">IF(ISERROR(S28*J28*K28),0,S28*J28*K28)</f>
        <v>10</v>
      </c>
      <c r="V28" s="222" t="n">
        <f aca="false">IF(ISERROR(S28*K28),0,S28*K28)</f>
        <v>1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IF(AND(ISNUMBER(F28),OR(A28="",A28="!!!!!!")),"!!!!!!",IF(A28="new.cod","NEWCOD",IF(AND((Z28=""),ISTEXT(A28),A28&lt;&gt;"!!!!!!"),A28,IF(Z28="","",INDEX('[1]liste reference'!$A$6:$A$1174,Z28)))))</f>
        <v>LEMMIN</v>
      </c>
      <c r="Z28" s="192" t="n">
        <f aca="false">IF(ISERROR(MATCH(A28,'[1]liste reference'!$A$6:$A$1174,0)),IF(ISERROR(MATCH(A28,'[1]liste reference'!$B$6:$B$1174,0)),"",(MATCH(A28,'[1]liste reference'!$B$6:$B$1174,0))),(MATCH(A28,'[1]liste reference'!$A$6:$A$1174,0)))</f>
        <v>473</v>
      </c>
    </row>
    <row r="29" customFormat="false" ht="12.75" hidden="false" customHeight="false" outlineLevel="0" collapsed="false">
      <c r="A29" s="210" t="s">
        <v>83</v>
      </c>
      <c r="B29" s="211" t="n">
        <v>0.05</v>
      </c>
      <c r="C29" s="212" t="n">
        <v>0.05</v>
      </c>
      <c r="D29" s="213" t="str">
        <f aca="false">IF(ISERROR(VLOOKUP($A29,'[1]liste reference'!$A$6:$B$1174,2,0)),IF(ISERROR(VLOOKUP($A29,'[1]liste reference'!$B$6:$B$1174,1,0)),"",VLOOKUP($A29,'[1]liste reference'!$B$6:$B$1174,1,0)),VLOOKUP($A29,'[1]liste reference'!$A$6:$B$1174,2,0))</f>
        <v>Agrostis stolonifera</v>
      </c>
      <c r="E29" s="214" t="e">
        <f aca="false">IF(D29="",,VLOOKUP(D29,D$22:D28,1,0))</f>
        <v>#N/A</v>
      </c>
      <c r="F29" s="215" t="n">
        <f aca="false">IF(AND(OR(A29="",A29="!!!!!!"),B29="",C29=""),"",IF(OR(AND(B29="",C29=""),ISERROR(C29+B29)),"!!!",($B29*$B$7+$C29*$C$7)/100))</f>
        <v>0.05</v>
      </c>
      <c r="G29" s="216" t="str">
        <f aca="false">IF(A29="","",IF(ISERROR(VLOOKUP($A29,'[1]liste reference'!$A$6:$Q$1174,9,0)),IF(ISERROR(VLOOKUP($A29,'[1]liste reference'!$B$6:$Q$1174,8,0)),"    -",VLOOKUP($A29,'[1]liste reference'!$B$6:$Q$1174,8,0)),VLOOKUP($A29,'[1]liste reference'!$A$6:$Q$1174,9,0)))</f>
        <v>PHe</v>
      </c>
      <c r="H29" s="217" t="n">
        <f aca="false">IF(A29="","x",IF(ISERROR(VLOOKUP($A29,'[1]liste reference'!$A$6:$Q$1174,10,0)),IF(ISERROR(VLOOKUP($A29,'[1]liste reference'!$B$6:$Q$1174,9,0)),"x",VLOOKUP($A29,'[1]liste reference'!$B$6:$Q$1174,9,0)),VLOOKUP($A29,'[1]liste reference'!$A$6:$Q$1174,10,0)))</f>
        <v>8</v>
      </c>
      <c r="I29" s="6" t="n">
        <f aca="false">IF(A29="","",1)</f>
        <v>1</v>
      </c>
      <c r="J29" s="218" t="n">
        <f aca="false">IF(ISNUMBER($H29),IF(ISERROR(VLOOKUP($A29,'[1]liste reference'!$A$6:$Q$1174,6,0)),IF(ISERROR(VLOOKUP($A29,'[1]liste reference'!$B$6:$Q$1174,5,0)),"nu",VLOOKUP($A29,'[1]liste reference'!$B$6:$Q$1174,5,0)),VLOOKUP($A29,'[1]liste reference'!$A$6:$Q$1174,6,0)),"nu")</f>
        <v>10</v>
      </c>
      <c r="K29" s="218" t="n">
        <f aca="false">IF(ISNUMBER($H29),IF(ISERROR(VLOOKUP($A29,'[1]liste reference'!$A$6:$Q$1174,7,0)),IF(ISERROR(VLOOKUP($A29,'[1]liste reference'!$B$6:$Q$1174,6,0)),"nu",VLOOKUP($A29,'[1]liste reference'!$B$6:$Q$1174,6,0)),VLOOKUP($A29,'[1]liste reference'!$A$6:$Q$1174,7,0)),"nu")</f>
        <v>1</v>
      </c>
      <c r="L29" s="202" t="str">
        <f aca="false">IF(A29="NEWCOD",IF(W29="","Renseigner le champ 'Nouveau taxon'",$W29),IF(ISTEXT($E29),"Taxon déjà saisi !",IF(OR(A29="",A29="!!!!!!"),"",IF(ISERROR(VLOOKUP($A29,'[1]liste reference'!$A$6:$B$1174,2,0)),IF(ISERROR(VLOOKUP($A29,'[1]liste reference'!$B$6:$B$1174,1,0)),"non répertorié ou synonyme. Vérifiez !",VLOOKUP($A29,'[1]liste reference'!$B$6:$B$1174,1,0)),VLOOKUP(A29,'[1]liste reference'!$A$6:$B$1174,2,0)))))</f>
        <v>Agrostis stolonifera</v>
      </c>
      <c r="M29" s="219"/>
      <c r="N29" s="219"/>
      <c r="O29" s="219"/>
      <c r="P29" s="220" t="s">
        <v>78</v>
      </c>
      <c r="Q29" s="221" t="n">
        <f aca="false">IF(OR($A29="NEWCOD",$A29="!!!!!!"),IF(X29="","NoCod",X29),IF($A29="","",IF(ISERROR(VLOOKUP($A29,'[1]liste reference'!$A$6:$H$1174,8,FALSE())),IF(ISERROR(VLOOKUP($A29,'[1]liste reference'!$B$6:$H$1174,7,FALSE())),"",VLOOKUP($A29,'[1]liste reference'!$B$6:$H$1174,7,FALSE())),VLOOKUP($A29,'[1]liste reference'!$A$6:$H$1174,8,FALSE()))))</f>
        <v>1543</v>
      </c>
      <c r="R29" s="206" t="n">
        <f aca="false">IF(ISTEXT(H29),"",(B29*$B$7/100)+(C29*$C$7/100))</f>
        <v>0.05</v>
      </c>
      <c r="S29" s="207" t="n">
        <f aca="false">IF(OR(ISTEXT(H29),R29=0),"",IF(R29&lt;0.1,1,IF(R29&lt;1,2,IF(R29&lt;10,3,IF(R29&lt;50,4,IF(R29&gt;=50,5,""))))))</f>
        <v>1</v>
      </c>
      <c r="T29" s="207" t="n">
        <f aca="false">IF(ISERROR(S29*J29),0,S29*J29)</f>
        <v>10</v>
      </c>
      <c r="U29" s="207" t="n">
        <f aca="false">IF(ISERROR(S29*J29*K29),0,S29*J29*K29)</f>
        <v>10</v>
      </c>
      <c r="V29" s="222" t="n">
        <f aca="false">IF(ISERROR(S29*K29),0,S29*K29)</f>
        <v>1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IF(AND(ISNUMBER(F29),OR(A29="",A29="!!!!!!")),"!!!!!!",IF(A29="new.cod","NEWCOD",IF(AND((Z29=""),ISTEXT(A29),A29&lt;&gt;"!!!!!!"),A29,IF(Z29="","",INDEX('[1]liste reference'!$A$6:$A$1174,Z29)))))</f>
        <v>AGRSTO</v>
      </c>
      <c r="Z29" s="192" t="n">
        <f aca="false">IF(ISERROR(MATCH(A29,'[1]liste reference'!$A$6:$A$1174,0)),IF(ISERROR(MATCH(A29,'[1]liste reference'!$B$6:$B$1174,0)),"",(MATCH(A29,'[1]liste reference'!$B$6:$B$1174,0))),(MATCH(A29,'[1]liste reference'!$A$6:$A$1174,0)))</f>
        <v>623</v>
      </c>
    </row>
    <row r="30" customFormat="false" ht="12.75" hidden="false" customHeight="false" outlineLevel="0" collapsed="false">
      <c r="A30" s="210" t="s">
        <v>84</v>
      </c>
      <c r="B30" s="211" t="n">
        <v>0.5</v>
      </c>
      <c r="C30" s="212"/>
      <c r="D30" s="213" t="str">
        <f aca="false">IF(ISERROR(VLOOKUP($A30,'[1]liste reference'!$A$6:$B$1174,2,0)),IF(ISERROR(VLOOKUP($A30,'[1]liste reference'!$B$6:$B$1174,1,0)),"",VLOOKUP($A30,'[1]liste reference'!$B$6:$B$1174,1,0)),VLOOKUP($A30,'[1]liste reference'!$A$6:$B$1174,2,0))</f>
        <v>Phalaris arundinacea</v>
      </c>
      <c r="E30" s="214" t="e">
        <f aca="false">IF(D30="",,VLOOKUP(D30,D$22:D29,1,0))</f>
        <v>#N/A</v>
      </c>
      <c r="F30" s="215" t="n">
        <f aca="false">IF(AND(OR(A30="",A30="!!!!!!"),B30="",C30=""),"",IF(OR(AND(B30="",C30=""),ISERROR(C30+B30)),"!!!",($B30*$B$7+$C30*$C$7)/100))</f>
        <v>0.18</v>
      </c>
      <c r="G30" s="216" t="str">
        <f aca="false">IF(A30="","",IF(ISERROR(VLOOKUP($A30,'[1]liste reference'!$A$6:$Q$1174,9,0)),IF(ISERROR(VLOOKUP($A30,'[1]liste reference'!$B$6:$Q$1174,8,0)),"    -",VLOOKUP($A30,'[1]liste reference'!$B$6:$Q$1174,8,0)),VLOOKUP($A30,'[1]liste reference'!$A$6:$Q$1174,9,0)))</f>
        <v>PHe</v>
      </c>
      <c r="H30" s="217" t="n">
        <f aca="false">IF(A30="","x",IF(ISERROR(VLOOKUP($A30,'[1]liste reference'!$A$6:$Q$1174,10,0)),IF(ISERROR(VLOOKUP($A30,'[1]liste reference'!$B$6:$Q$1174,9,0)),"x",VLOOKUP($A30,'[1]liste reference'!$B$6:$Q$1174,9,0)),VLOOKUP($A30,'[1]liste reference'!$A$6:$Q$1174,10,0)))</f>
        <v>8</v>
      </c>
      <c r="I30" s="6" t="n">
        <f aca="false">IF(A30="","",1)</f>
        <v>1</v>
      </c>
      <c r="J30" s="218" t="n">
        <f aca="false">IF(ISNUMBER($H30),IF(ISERROR(VLOOKUP($A30,'[1]liste reference'!$A$6:$Q$1174,6,0)),IF(ISERROR(VLOOKUP($A30,'[1]liste reference'!$B$6:$Q$1174,5,0)),"nu",VLOOKUP($A30,'[1]liste reference'!$B$6:$Q$1174,5,0)),VLOOKUP($A30,'[1]liste reference'!$A$6:$Q$1174,6,0)),"nu")</f>
        <v>10</v>
      </c>
      <c r="K30" s="218" t="n">
        <f aca="false">IF(ISNUMBER($H30),IF(ISERROR(VLOOKUP($A30,'[1]liste reference'!$A$6:$Q$1174,7,0)),IF(ISERROR(VLOOKUP($A30,'[1]liste reference'!$B$6:$Q$1174,6,0)),"nu",VLOOKUP($A30,'[1]liste reference'!$B$6:$Q$1174,6,0)),VLOOKUP($A30,'[1]liste reference'!$A$6:$Q$1174,7,0)),"nu")</f>
        <v>1</v>
      </c>
      <c r="L30" s="202" t="str">
        <f aca="false">IF(A30="NEWCOD",IF(W30="","Renseigner le champ 'Nouveau taxon'",$W30),IF(ISTEXT($E30),"Taxon déjà saisi !",IF(OR(A30="",A30="!!!!!!"),"",IF(ISERROR(VLOOKUP($A30,'[1]liste reference'!$A$6:$B$1174,2,0)),IF(ISERROR(VLOOKUP($A30,'[1]liste reference'!$B$6:$B$1174,1,0)),"non répertorié ou synonyme. Vérifiez !",VLOOKUP($A30,'[1]liste reference'!$B$6:$B$1174,1,0)),VLOOKUP(A30,'[1]liste reference'!$A$6:$B$1174,2,0)))))</f>
        <v>Phalaris arundinacea</v>
      </c>
      <c r="M30" s="219"/>
      <c r="N30" s="219"/>
      <c r="O30" s="219"/>
      <c r="P30" s="220" t="s">
        <v>78</v>
      </c>
      <c r="Q30" s="221" t="n">
        <f aca="false">IF(OR($A30="NEWCOD",$A30="!!!!!!"),IF(X30="","NoCod",X30),IF($A30="","",IF(ISERROR(VLOOKUP($A30,'[1]liste reference'!$A$6:$H$1174,8,FALSE())),IF(ISERROR(VLOOKUP($A30,'[1]liste reference'!$B$6:$H$1174,7,FALSE())),"",VLOOKUP($A30,'[1]liste reference'!$B$6:$H$1174,7,FALSE())),VLOOKUP($A30,'[1]liste reference'!$A$6:$H$1174,8,FALSE()))))</f>
        <v>1577</v>
      </c>
      <c r="R30" s="206" t="n">
        <f aca="false">IF(ISTEXT(H30),"",(B30*$B$7/100)+(C30*$C$7/100))</f>
        <v>0.18</v>
      </c>
      <c r="S30" s="207" t="n">
        <f aca="false">IF(OR(ISTEXT(H30),R30=0),"",IF(R30&lt;0.1,1,IF(R30&lt;1,2,IF(R30&lt;10,3,IF(R30&lt;50,4,IF(R30&gt;=50,5,""))))))</f>
        <v>2</v>
      </c>
      <c r="T30" s="207" t="n">
        <f aca="false">IF(ISERROR(S30*J30),0,S30*J30)</f>
        <v>20</v>
      </c>
      <c r="U30" s="207" t="n">
        <f aca="false">IF(ISERROR(S30*J30*K30),0,S30*J30*K30)</f>
        <v>20</v>
      </c>
      <c r="V30" s="222" t="n">
        <f aca="false">IF(ISERROR(S30*K30),0,S30*K30)</f>
        <v>2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IF(AND(ISNUMBER(F30),OR(A30="",A30="!!!!!!")),"!!!!!!",IF(A30="new.cod","NEWCOD",IF(AND((Z30=""),ISTEXT(A30),A30&lt;&gt;"!!!!!!"),A30,IF(Z30="","",INDEX('[1]liste reference'!$A$6:$A$1174,Z30)))))</f>
        <v>PHAARU</v>
      </c>
      <c r="Z30" s="192" t="n">
        <f aca="false">IF(ISERROR(MATCH(A30,'[1]liste reference'!$A$6:$A$1174,0)),IF(ISERROR(MATCH(A30,'[1]liste reference'!$B$6:$B$1174,0)),"",(MATCH(A30,'[1]liste reference'!$B$6:$B$1174,0))),(MATCH(A30,'[1]liste reference'!$A$6:$A$1174,0)))</f>
        <v>707</v>
      </c>
    </row>
    <row r="31" customFormat="false" ht="12.75" hidden="false" customHeight="false" outlineLevel="0" collapsed="false">
      <c r="A31" s="210" t="s">
        <v>85</v>
      </c>
      <c r="B31" s="211"/>
      <c r="C31" s="212" t="n">
        <v>0.01</v>
      </c>
      <c r="D31" s="213" t="str">
        <f aca="false">IF(ISERROR(VLOOKUP($A31,'[1]liste reference'!$A$6:$B$1174,2,0)),IF(ISERROR(VLOOKUP($A31,'[1]liste reference'!$B$6:$B$1174,1,0)),"",VLOOKUP($A31,'[1]liste reference'!$B$6:$B$1174,1,0)),VLOOKUP($A31,'[1]liste reference'!$A$6:$B$1174,2,0))</f>
        <v>Sparganium erectum</v>
      </c>
      <c r="E31" s="214" t="e">
        <f aca="false">IF(D31="",,VLOOKUP(D31,D$22:D30,1,0))</f>
        <v>#N/A</v>
      </c>
      <c r="F31" s="215" t="n">
        <f aca="false">IF(AND(OR(A31="",A31="!!!!!!"),B31="",C31=""),"",IF(OR(AND(B31="",C31=""),ISERROR(C31+B31)),"!!!",($B31*$B$7+$C31*$C$7)/100))</f>
        <v>0.0064</v>
      </c>
      <c r="G31" s="216" t="str">
        <f aca="false">IF(A31="","",IF(ISERROR(VLOOKUP($A31,'[1]liste reference'!$A$6:$Q$1174,9,0)),IF(ISERROR(VLOOKUP($A31,'[1]liste reference'!$B$6:$Q$1174,8,0)),"    -",VLOOKUP($A31,'[1]liste reference'!$B$6:$Q$1174,8,0)),VLOOKUP($A31,'[1]liste reference'!$A$6:$Q$1174,9,0)))</f>
        <v>PHe</v>
      </c>
      <c r="H31" s="217" t="n">
        <f aca="false">IF(A31="","x",IF(ISERROR(VLOOKUP($A31,'[1]liste reference'!$A$6:$Q$1174,10,0)),IF(ISERROR(VLOOKUP($A31,'[1]liste reference'!$B$6:$Q$1174,9,0)),"x",VLOOKUP($A31,'[1]liste reference'!$B$6:$Q$1174,9,0)),VLOOKUP($A31,'[1]liste reference'!$A$6:$Q$1174,10,0)))</f>
        <v>8</v>
      </c>
      <c r="I31" s="6" t="n">
        <f aca="false">IF(A31="","",1)</f>
        <v>1</v>
      </c>
      <c r="J31" s="218" t="n">
        <f aca="false">IF(ISNUMBER($H31),IF(ISERROR(VLOOKUP($A31,'[1]liste reference'!$A$6:$Q$1174,6,0)),IF(ISERROR(VLOOKUP($A31,'[1]liste reference'!$B$6:$Q$1174,5,0)),"nu",VLOOKUP($A31,'[1]liste reference'!$B$6:$Q$1174,5,0)),VLOOKUP($A31,'[1]liste reference'!$A$6:$Q$1174,6,0)),"nu")</f>
        <v>10</v>
      </c>
      <c r="K31" s="218" t="n">
        <f aca="false">IF(ISNUMBER($H31),IF(ISERROR(VLOOKUP($A31,'[1]liste reference'!$A$6:$Q$1174,7,0)),IF(ISERROR(VLOOKUP($A31,'[1]liste reference'!$B$6:$Q$1174,6,0)),"nu",VLOOKUP($A31,'[1]liste reference'!$B$6:$Q$1174,6,0)),VLOOKUP($A31,'[1]liste reference'!$A$6:$Q$1174,7,0)),"nu")</f>
        <v>1</v>
      </c>
      <c r="L31" s="202" t="str">
        <f aca="false">IF(A31="NEWCOD",IF(W31="","Renseigner le champ 'Nouveau taxon'",$W31),IF(ISTEXT($E31),"Taxon déjà saisi !",IF(OR(A31="",A31="!!!!!!"),"",IF(ISERROR(VLOOKUP($A31,'[1]liste reference'!$A$6:$B$1174,2,0)),IF(ISERROR(VLOOKUP($A31,'[1]liste reference'!$B$6:$B$1174,1,0)),"non répertorié ou synonyme. Vérifiez !",VLOOKUP($A31,'[1]liste reference'!$B$6:$B$1174,1,0)),VLOOKUP(A31,'[1]liste reference'!$A$6:$B$1174,2,0)))))</f>
        <v>Sparganium erectum</v>
      </c>
      <c r="M31" s="219"/>
      <c r="N31" s="219"/>
      <c r="O31" s="219"/>
      <c r="P31" s="220" t="s">
        <v>78</v>
      </c>
      <c r="Q31" s="221" t="n">
        <f aca="false">IF(OR($A31="NEWCOD",$A31="!!!!!!"),IF(X31="","NoCod",X31),IF($A31="","",IF(ISERROR(VLOOKUP($A31,'[1]liste reference'!$A$6:$H$1174,8,FALSE())),IF(ISERROR(VLOOKUP($A31,'[1]liste reference'!$B$6:$H$1174,7,FALSE())),"",VLOOKUP($A31,'[1]liste reference'!$B$6:$H$1174,7,FALSE())),VLOOKUP($A31,'[1]liste reference'!$A$6:$H$1174,8,FALSE()))))</f>
        <v>1671</v>
      </c>
      <c r="R31" s="206" t="n">
        <f aca="false">IF(ISTEXT(H31),"",(B31*$B$7/100)+(C31*$C$7/100))</f>
        <v>0.0064</v>
      </c>
      <c r="S31" s="207" t="n">
        <f aca="false">IF(OR(ISTEXT(H31),R31=0),"",IF(R31&lt;0.1,1,IF(R31&lt;1,2,IF(R31&lt;10,3,IF(R31&lt;50,4,IF(R31&gt;=50,5,""))))))</f>
        <v>1</v>
      </c>
      <c r="T31" s="207" t="n">
        <f aca="false">IF(ISERROR(S31*J31),0,S31*J31)</f>
        <v>10</v>
      </c>
      <c r="U31" s="207" t="n">
        <f aca="false">IF(ISERROR(S31*J31*K31),0,S31*J31*K31)</f>
        <v>10</v>
      </c>
      <c r="V31" s="222" t="n">
        <f aca="false">IF(ISERROR(S31*K31),0,S31*K31)</f>
        <v>1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IF(AND(ISNUMBER(F31),OR(A31="",A31="!!!!!!")),"!!!!!!",IF(A31="new.cod","NEWCOD",IF(AND((Z31=""),ISTEXT(A31),A31&lt;&gt;"!!!!!!"),A31,IF(Z31="","",INDEX('[1]liste reference'!$A$6:$A$1174,Z31)))))</f>
        <v>SPAERE</v>
      </c>
      <c r="Z31" s="192" t="n">
        <f aca="false">IF(ISERROR(MATCH(A31,'[1]liste reference'!$A$6:$A$1174,0)),IF(ISERROR(MATCH(A31,'[1]liste reference'!$B$6:$B$1174,0)),"",(MATCH(A31,'[1]liste reference'!$B$6:$B$1174,0))),(MATCH(A31,'[1]liste reference'!$A$6:$A$1174,0)))</f>
        <v>732</v>
      </c>
    </row>
    <row r="32" customFormat="false" ht="12.75" hidden="false" customHeight="false" outlineLevel="0" collapsed="false">
      <c r="A32" s="210" t="s">
        <v>86</v>
      </c>
      <c r="B32" s="211" t="n">
        <v>0.3</v>
      </c>
      <c r="C32" s="212" t="n">
        <v>0.15</v>
      </c>
      <c r="D32" s="213" t="str">
        <f aca="false">IF(ISERROR(VLOOKUP($A32,'[1]liste reference'!$A$6:$B$1174,2,0)),IF(ISERROR(VLOOKUP($A32,'[1]liste reference'!$B$6:$B$1174,1,0)),"",VLOOKUP($A32,'[1]liste reference'!$B$6:$B$1174,1,0)),VLOOKUP($A32,'[1]liste reference'!$A$6:$B$1174,2,0))</f>
        <v>Solanum dulcamara</v>
      </c>
      <c r="E32" s="214" t="e">
        <f aca="false">IF(D32="",,VLOOKUP(D32,D$22:D31,1,0))</f>
        <v>#N/A</v>
      </c>
      <c r="F32" s="215" t="n">
        <f aca="false">IF(AND(OR(A32="",A32="!!!!!!"),B32="",C32=""),"",IF(OR(AND(B32="",C32=""),ISERROR(C32+B32)),"!!!",($B32*$B$7+$C32*$C$7)/100))</f>
        <v>0.204</v>
      </c>
      <c r="G32" s="216" t="str">
        <f aca="false">IF(A32="","",IF(ISERROR(VLOOKUP($A32,'[1]liste reference'!$A$6:$Q$1174,9,0)),IF(ISERROR(VLOOKUP($A32,'[1]liste reference'!$B$6:$Q$1174,8,0)),"    -",VLOOKUP($A32,'[1]liste reference'!$B$6:$Q$1174,8,0)),VLOOKUP($A32,'[1]liste reference'!$A$6:$Q$1174,9,0)))</f>
        <v>PHg</v>
      </c>
      <c r="H32" s="217" t="n">
        <f aca="false">IF(A32="","x",IF(ISERROR(VLOOKUP($A32,'[1]liste reference'!$A$6:$Q$1174,10,0)),IF(ISERROR(VLOOKUP($A32,'[1]liste reference'!$B$6:$Q$1174,9,0)),"x",VLOOKUP($A32,'[1]liste reference'!$B$6:$Q$1174,9,0)),VLOOKUP($A32,'[1]liste reference'!$A$6:$Q$1174,10,0)))</f>
        <v>9</v>
      </c>
      <c r="I32" s="6" t="n">
        <f aca="false">IF(A32="","",1)</f>
        <v>1</v>
      </c>
      <c r="J32" s="218" t="str">
        <f aca="false">IF(ISNUMBER($H32),IF(ISERROR(VLOOKUP($A32,'[1]liste reference'!$A$6:$Q$1174,6,0)),IF(ISERROR(VLOOKUP($A32,'[1]liste reference'!$B$6:$Q$1174,5,0)),"nu",VLOOKUP($A32,'[1]liste reference'!$B$6:$Q$1174,5,0)),VLOOKUP($A32,'[1]liste reference'!$A$6:$Q$1174,6,0)),"nu")</f>
        <v>nc</v>
      </c>
      <c r="K32" s="218" t="str">
        <f aca="false">IF(ISNUMBER($H32),IF(ISERROR(VLOOKUP($A32,'[1]liste reference'!$A$6:$Q$1174,7,0)),IF(ISERROR(VLOOKUP($A32,'[1]liste reference'!$B$6:$Q$1174,6,0)),"nu",VLOOKUP($A32,'[1]liste reference'!$B$6:$Q$1174,6,0)),VLOOKUP($A32,'[1]liste reference'!$A$6:$Q$1174,7,0)),"nu")</f>
        <v>nc</v>
      </c>
      <c r="L32" s="202" t="str">
        <f aca="false">IF(A32="NEWCOD",IF(W32="","Renseigner le champ 'Nouveau taxon'",$W32),IF(ISTEXT($E32),"Taxon déjà saisi !",IF(OR(A32="",A32="!!!!!!"),"",IF(ISERROR(VLOOKUP($A32,'[1]liste reference'!$A$6:$B$1174,2,0)),IF(ISERROR(VLOOKUP($A32,'[1]liste reference'!$B$6:$B$1174,1,0)),"non répertorié ou synonyme. Vérifiez !",VLOOKUP($A32,'[1]liste reference'!$B$6:$B$1174,1,0)),VLOOKUP(A32,'[1]liste reference'!$A$6:$B$1174,2,0)))))</f>
        <v>Solanum dulcamara</v>
      </c>
      <c r="M32" s="219"/>
      <c r="N32" s="219"/>
      <c r="O32" s="219"/>
      <c r="P32" s="220" t="s">
        <v>78</v>
      </c>
      <c r="Q32" s="221" t="n">
        <f aca="false">IF(OR($A32="NEWCOD",$A32="!!!!!!"),IF(X32="","NoCod",X32),IF($A32="","",IF(ISERROR(VLOOKUP($A32,'[1]liste reference'!$A$6:$H$1174,8,FALSE())),IF(ISERROR(VLOOKUP($A32,'[1]liste reference'!$B$6:$H$1174,7,FALSE())),"",VLOOKUP($A32,'[1]liste reference'!$B$6:$H$1174,7,FALSE())),VLOOKUP($A32,'[1]liste reference'!$A$6:$H$1174,8,FALSE()))))</f>
        <v>1964</v>
      </c>
      <c r="R32" s="206" t="n">
        <f aca="false">IF(ISTEXT(H32),"",(B32*$B$7/100)+(C32*$C$7/100))</f>
        <v>0.204</v>
      </c>
      <c r="S32" s="207" t="n">
        <f aca="false">IF(OR(ISTEXT(H32),R32=0),"",IF(R32&lt;0.1,1,IF(R32&lt;1,2,IF(R32&lt;10,3,IF(R32&lt;50,4,IF(R32&gt;=50,5,""))))))</f>
        <v>2</v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IF(AND(ISNUMBER(F32),OR(A32="",A32="!!!!!!")),"!!!!!!",IF(A32="new.cod","NEWCOD",IF(AND((Z32=""),ISTEXT(A32),A32&lt;&gt;"!!!!!!"),A32,IF(Z32="","",INDEX('[1]liste reference'!$A$6:$A$1174,Z32)))))</f>
        <v>SOADUL</v>
      </c>
      <c r="Z32" s="192" t="n">
        <f aca="false">IF(ISERROR(MATCH(A32,'[1]liste reference'!$A$6:$A$1174,0)),IF(ISERROR(MATCH(A32,'[1]liste reference'!$B$6:$B$1174,0)),"",(MATCH(A32,'[1]liste reference'!$B$6:$B$1174,0))),(MATCH(A32,'[1]liste reference'!$A$6:$A$1174,0)))</f>
        <v>969</v>
      </c>
    </row>
    <row r="33" customFormat="false" ht="12.75" hidden="false" customHeight="false" outlineLevel="0" collapsed="false">
      <c r="A33" s="210" t="s">
        <v>87</v>
      </c>
      <c r="B33" s="211"/>
      <c r="C33" s="212" t="n">
        <v>0.01</v>
      </c>
      <c r="D33" s="213" t="str">
        <f aca="false">IF(ISERROR(VLOOKUP($A33,'[1]liste reference'!$A$6:$B$1174,2,0)),IF(ISERROR(VLOOKUP($A33,'[1]liste reference'!$B$6:$B$1174,1,0)),"",VLOOKUP($A33,'[1]liste reference'!$B$6:$B$1174,1,0)),VLOOKUP($A33,'[1]liste reference'!$A$6:$B$1174,2,0))</f>
        <v>Ranunculus repens</v>
      </c>
      <c r="E33" s="214" t="e">
        <f aca="false">IF(D33="",,VLOOKUP(D33,D$22:D32,1,0))</f>
        <v>#N/A</v>
      </c>
      <c r="F33" s="215" t="n">
        <f aca="false">IF(AND(OR(A33="",A33="!!!!!!"),B33="",C33=""),"",IF(OR(AND(B33="",C33=""),ISERROR(C33+B33)),"!!!",($B33*$B$7+$C33*$C$7)/100))</f>
        <v>0.0064</v>
      </c>
      <c r="G33" s="216" t="str">
        <f aca="false">IF(A33="","",IF(ISERROR(VLOOKUP($A33,'[1]liste reference'!$A$6:$Q$1174,9,0)),IF(ISERROR(VLOOKUP($A33,'[1]liste reference'!$B$6:$Q$1174,8,0)),"    -",VLOOKUP($A33,'[1]liste reference'!$B$6:$Q$1174,8,0)),VLOOKUP($A33,'[1]liste reference'!$A$6:$Q$1174,9,0)))</f>
        <v>PHx</v>
      </c>
      <c r="H33" s="217" t="n">
        <f aca="false">IF(A33="","x",IF(ISERROR(VLOOKUP($A33,'[1]liste reference'!$A$6:$Q$1174,10,0)),IF(ISERROR(VLOOKUP($A33,'[1]liste reference'!$B$6:$Q$1174,9,0)),"x",VLOOKUP($A33,'[1]liste reference'!$B$6:$Q$1174,9,0)),VLOOKUP($A33,'[1]liste reference'!$A$6:$Q$1174,10,0)))</f>
        <v>10</v>
      </c>
      <c r="I33" s="6" t="n">
        <f aca="false">IF(A33="","",1)</f>
        <v>1</v>
      </c>
      <c r="J33" s="218" t="str">
        <f aca="false">IF(ISNUMBER($H33),IF(ISERROR(VLOOKUP($A33,'[1]liste reference'!$A$6:$Q$1174,6,0)),IF(ISERROR(VLOOKUP($A33,'[1]liste reference'!$B$6:$Q$1174,5,0)),"nu",VLOOKUP($A33,'[1]liste reference'!$B$6:$Q$1174,5,0)),VLOOKUP($A33,'[1]liste reference'!$A$6:$Q$1174,6,0)),"nu")</f>
        <v>nc</v>
      </c>
      <c r="K33" s="218" t="str">
        <f aca="false">IF(ISNUMBER($H33),IF(ISERROR(VLOOKUP($A33,'[1]liste reference'!$A$6:$Q$1174,7,0)),IF(ISERROR(VLOOKUP($A33,'[1]liste reference'!$B$6:$Q$1174,6,0)),"nu",VLOOKUP($A33,'[1]liste reference'!$B$6:$Q$1174,6,0)),VLOOKUP($A33,'[1]liste reference'!$A$6:$Q$1174,7,0)),"nu")</f>
        <v>nc</v>
      </c>
      <c r="L33" s="202" t="str">
        <f aca="false">IF(A33="NEWCOD",IF(W33="","Renseigner le champ 'Nouveau taxon'",$W33),IF(ISTEXT($E33),"Taxon déjà saisi !",IF(OR(A33="",A33="!!!!!!"),"",IF(ISERROR(VLOOKUP($A33,'[1]liste reference'!$A$6:$B$1174,2,0)),IF(ISERROR(VLOOKUP($A33,'[1]liste reference'!$B$6:$B$1174,1,0)),"non répertorié ou synonyme. Vérifiez !",VLOOKUP($A33,'[1]liste reference'!$B$6:$B$1174,1,0)),VLOOKUP(A33,'[1]liste reference'!$A$6:$B$1174,2,0)))))</f>
        <v>Ranunculus repens</v>
      </c>
      <c r="M33" s="219"/>
      <c r="N33" s="219"/>
      <c r="O33" s="219"/>
      <c r="P33" s="220" t="s">
        <v>78</v>
      </c>
      <c r="Q33" s="221" t="n">
        <f aca="false">IF(OR($A33="NEWCOD",$A33="!!!!!!"),IF(X33="","NoCod",X33),IF($A33="","",IF(ISERROR(VLOOKUP($A33,'[1]liste reference'!$A$6:$H$1174,8,FALSE())),IF(ISERROR(VLOOKUP($A33,'[1]liste reference'!$B$6:$H$1174,7,FALSE())),"",VLOOKUP($A33,'[1]liste reference'!$B$6:$H$1174,7,FALSE())),VLOOKUP($A33,'[1]liste reference'!$A$6:$H$1174,8,FALSE()))))</f>
        <v>1910</v>
      </c>
      <c r="R33" s="206" t="n">
        <f aca="false">IF(ISTEXT(H33),"",(B33*$B$7/100)+(C33*$C$7/100))</f>
        <v>0.0064</v>
      </c>
      <c r="S33" s="207" t="n">
        <f aca="false">IF(OR(ISTEXT(H33),R33=0),"",IF(R33&lt;0.1,1,IF(R33&lt;1,2,IF(R33&lt;10,3,IF(R33&lt;50,4,IF(R33&gt;=50,5,""))))))</f>
        <v>1</v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IF(AND(ISNUMBER(F33),OR(A33="",A33="!!!!!!")),"!!!!!!",IF(A33="new.cod","NEWCOD",IF(AND((Z33=""),ISTEXT(A33),A33&lt;&gt;"!!!!!!"),A33,IF(Z33="","",INDEX('[1]liste reference'!$A$6:$A$1174,Z33)))))</f>
        <v>RANREP</v>
      </c>
      <c r="Z33" s="192" t="n">
        <f aca="false">IF(ISERROR(MATCH(A33,'[1]liste reference'!$A$6:$A$1174,0)),IF(ISERROR(MATCH(A33,'[1]liste reference'!$B$6:$B$1174,0)),"",(MATCH(A33,'[1]liste reference'!$B$6:$B$1174,0))),(MATCH(A33,'[1]liste reference'!$A$6:$A$1174,0)))</f>
        <v>1128</v>
      </c>
    </row>
    <row r="34" customFormat="false" ht="12.75" hidden="false" customHeight="false" outlineLevel="0" collapsed="false">
      <c r="A34" s="210" t="s">
        <v>88</v>
      </c>
      <c r="B34" s="211"/>
      <c r="C34" s="212" t="n">
        <v>0.01</v>
      </c>
      <c r="D34" s="213" t="str">
        <f aca="false">IF(ISERROR(VLOOKUP($A34,'[1]liste reference'!$A$6:$B$1174,2,0)),IF(ISERROR(VLOOKUP($A34,'[1]liste reference'!$B$6:$B$1174,1,0)),"",VLOOKUP($A34,'[1]liste reference'!$B$6:$B$1174,1,0)),VLOOKUP($A34,'[1]liste reference'!$A$6:$B$1174,2,0))</f>
        <v>Rubus sp.</v>
      </c>
      <c r="E34" s="214" t="e">
        <f aca="false">IF(D34="",,VLOOKUP(D34,D$22:D33,1,0))</f>
        <v>#N/A</v>
      </c>
      <c r="F34" s="215" t="n">
        <f aca="false">IF(AND(OR(A34="",A34="!!!!!!"),B34="",C34=""),"",IF(OR(AND(B34="",C34=""),ISERROR(C34+B34)),"!!!",($B34*$B$7+$C34*$C$7)/100))</f>
        <v>0.0064</v>
      </c>
      <c r="G34" s="216" t="str">
        <f aca="false">IF(A34="","",IF(ISERROR(VLOOKUP($A34,'[1]liste reference'!$A$6:$Q$1174,9,0)),IF(ISERROR(VLOOKUP($A34,'[1]liste reference'!$B$6:$Q$1174,8,0)),"    -",VLOOKUP($A34,'[1]liste reference'!$B$6:$Q$1174,8,0)),VLOOKUP($A34,'[1]liste reference'!$A$6:$Q$1174,9,0)))</f>
        <v>PHx</v>
      </c>
      <c r="H34" s="217" t="n">
        <f aca="false">IF(A34="","x",IF(ISERROR(VLOOKUP($A34,'[1]liste reference'!$A$6:$Q$1174,10,0)),IF(ISERROR(VLOOKUP($A34,'[1]liste reference'!$B$6:$Q$1174,9,0)),"x",VLOOKUP($A34,'[1]liste reference'!$B$6:$Q$1174,9,0)),VLOOKUP($A34,'[1]liste reference'!$A$6:$Q$1174,10,0)))</f>
        <v>10</v>
      </c>
      <c r="I34" s="6" t="n">
        <f aca="false">IF(A34="","",1)</f>
        <v>1</v>
      </c>
      <c r="J34" s="218" t="str">
        <f aca="false">IF(ISNUMBER($H34),IF(ISERROR(VLOOKUP($A34,'[1]liste reference'!$A$6:$Q$1174,6,0)),IF(ISERROR(VLOOKUP($A34,'[1]liste reference'!$B$6:$Q$1174,5,0)),"nu",VLOOKUP($A34,'[1]liste reference'!$B$6:$Q$1174,5,0)),VLOOKUP($A34,'[1]liste reference'!$A$6:$Q$1174,6,0)),"nu")</f>
        <v>nc</v>
      </c>
      <c r="K34" s="218" t="str">
        <f aca="false">IF(ISNUMBER($H34),IF(ISERROR(VLOOKUP($A34,'[1]liste reference'!$A$6:$Q$1174,7,0)),IF(ISERROR(VLOOKUP($A34,'[1]liste reference'!$B$6:$Q$1174,6,0)),"nu",VLOOKUP($A34,'[1]liste reference'!$B$6:$Q$1174,6,0)),VLOOKUP($A34,'[1]liste reference'!$A$6:$Q$1174,7,0)),"nu")</f>
        <v>nc</v>
      </c>
      <c r="L34" s="202" t="str">
        <f aca="false">IF(A34="NEWCOD",IF(W34="","Renseigner le champ 'Nouveau taxon'",$W34),IF(ISTEXT($E34),"Taxon déjà saisi !",IF(OR(A34="",A34="!!!!!!"),"",IF(ISERROR(VLOOKUP($A34,'[1]liste reference'!$A$6:$B$1174,2,0)),IF(ISERROR(VLOOKUP($A34,'[1]liste reference'!$B$6:$B$1174,1,0)),"non répertorié ou synonyme. Vérifiez !",VLOOKUP($A34,'[1]liste reference'!$B$6:$B$1174,1,0)),VLOOKUP(A34,'[1]liste reference'!$A$6:$B$1174,2,0)))))</f>
        <v>Rubus sp.</v>
      </c>
      <c r="M34" s="219"/>
      <c r="N34" s="219"/>
      <c r="O34" s="219"/>
      <c r="P34" s="220" t="s">
        <v>78</v>
      </c>
      <c r="Q34" s="221" t="n">
        <f aca="false">IF(OR($A34="NEWCOD",$A34="!!!!!!"),IF(X34="","NoCod",X34),IF($A34="","",IF(ISERROR(VLOOKUP($A34,'[1]liste reference'!$A$6:$H$1174,8,FALSE())),IF(ISERROR(VLOOKUP($A34,'[1]liste reference'!$B$6:$H$1174,7,FALSE())),"",VLOOKUP($A34,'[1]liste reference'!$B$6:$H$1174,7,FALSE())),VLOOKUP($A34,'[1]liste reference'!$A$6:$H$1174,8,FALSE()))))</f>
        <v>29937</v>
      </c>
      <c r="R34" s="206" t="n">
        <f aca="false">IF(ISTEXT(H34),"",(B34*$B$7/100)+(C34*$C$7/100))</f>
        <v>0.0064</v>
      </c>
      <c r="S34" s="207" t="n">
        <f aca="false">IF(OR(ISTEXT(H34),R34=0),"",IF(R34&lt;0.1,1,IF(R34&lt;1,2,IF(R34&lt;10,3,IF(R34&lt;50,4,IF(R34&gt;=50,5,""))))))</f>
        <v>1</v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IF(AND(ISNUMBER(F34),OR(A34="",A34="!!!!!!")),"!!!!!!",IF(A34="new.cod","NEWCOD",IF(AND((Z34=""),ISTEXT(A34),A34&lt;&gt;"!!!!!!"),A34,IF(Z34="","",INDEX('[1]liste reference'!$A$6:$A$1174,Z34)))))</f>
        <v>RUBSPX</v>
      </c>
      <c r="Z34" s="192" t="n">
        <f aca="false">IF(ISERROR(MATCH(A34,'[1]liste reference'!$A$6:$A$1174,0)),IF(ISERROR(MATCH(A34,'[1]liste reference'!$B$6:$B$1174,0)),"",(MATCH(A34,'[1]liste reference'!$B$6:$B$1174,0))),(MATCH(A34,'[1]liste reference'!$A$6:$A$1174,0)))</f>
        <v>1138</v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reference'!$A$6:$B$1174,2,0)),IF(ISERROR(VLOOKUP($A35,'[1]liste reference'!$B$6:$B$1174,1,0)),"",VLOOKUP($A35,'[1]liste reference'!$B$6:$B$1174,1,0)),VLOOKUP($A35,'[1]liste reference'!$A$6:$B$1174,2,0))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IF(A35="","",IF(ISERROR(VLOOKUP($A35,'[1]liste reference'!$A$6:$Q$1174,9,0)),IF(ISERROR(VLOOKUP($A35,'[1]liste reference'!$B$6:$Q$1174,8,0)),"    -",VLOOKUP($A35,'[1]liste reference'!$B$6:$Q$1174,8,0)),VLOOKUP($A35,'[1]liste reference'!$A$6:$Q$1174,9,0)))</f>
        <v/>
      </c>
      <c r="H35" s="217" t="str">
        <f aca="false">IF(A35="","x",IF(ISERROR(VLOOKUP($A35,'[1]liste reference'!$A$6:$Q$1174,10,0)),IF(ISERROR(VLOOKUP($A35,'[1]liste reference'!$B$6:$Q$1174,9,0)),"x",VLOOKUP($A35,'[1]liste reference'!$B$6:$Q$1174,9,0)),VLOOKUP($A35,'[1]liste reference'!$A$6:$Q$1174,10,0)))</f>
        <v>x</v>
      </c>
      <c r="I35" s="6" t="str">
        <f aca="false">IF(A35="","",1)</f>
        <v/>
      </c>
      <c r="J35" s="218" t="str">
        <f aca="false">IF(ISNUMBER($H35),IF(ISERROR(VLOOKUP($A35,'[1]liste reference'!$A$6:$Q$1174,6,0)),IF(ISERROR(VLOOKUP($A35,'[1]liste reference'!$B$6:$Q$1174,5,0)),"nu",VLOOKUP($A35,'[1]liste reference'!$B$6:$Q$1174,5,0)),VLOOKUP($A35,'[1]liste reference'!$A$6:$Q$1174,6,0)),"nu")</f>
        <v>nu</v>
      </c>
      <c r="K35" s="218" t="str">
        <f aca="false">IF(ISNUMBER($H35),IF(ISERROR(VLOOKUP($A35,'[1]liste reference'!$A$6:$Q$1174,7,0)),IF(ISERROR(VLOOKUP($A35,'[1]liste reference'!$B$6:$Q$1174,6,0)),"nu",VLOOKUP($A35,'[1]liste reference'!$B$6:$Q$1174,6,0)),VLOOKUP($A35,'[1]liste reference'!$A$6:$Q$1174,7,0)),"nu")</f>
        <v>nu</v>
      </c>
      <c r="L35" s="202" t="str">
        <f aca="false">IF(A35="NEWCOD",IF(W35="","Renseigner le champ 'Nouveau taxon'",$W35),IF(ISTEXT($E35),"Taxon déjà saisi !",IF(OR(A35="",A35="!!!!!!"),"",IF(ISERROR(VLOOKUP($A35,'[1]liste reference'!$A$6:$B$1174,2,0)),IF(ISERROR(VLOOKUP($A35,'[1]liste reference'!$B$6:$B$1174,1,0)),"non répertorié ou synonyme. Vérifiez !",VLOOKUP($A35,'[1]liste reference'!$B$6:$B$1174,1,0)),VLOOKUP(A35,'[1]liste reference'!$A$6:$B$1174,2,0)))))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IF(OR($A35="NEWCOD",$A35="!!!!!!"),IF(X35="","NoCod",X35),IF($A35="","",IF(ISERROR(VLOOKUP($A35,'[1]liste reference'!$A$6:$H$1174,8,FALSE())),IF(ISERROR(VLOOKUP($A35,'[1]liste reference'!$B$6:$H$1174,7,FALSE())),"",VLOOKUP($A35,'[1]liste reference'!$B$6:$H$1174,7,FALSE())),VLOOKUP($A35,'[1]liste reference'!$A$6:$H$1174,8,FALSE()))))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IF(AND(ISNUMBER(F35),OR(A35="",A35="!!!!!!")),"!!!!!!",IF(A35="new.cod","NEWCOD",IF(AND((Z35=""),ISTEXT(A35),A35&lt;&gt;"!!!!!!"),A35,IF(Z35="","",INDEX('[1]liste reference'!$A$6:$A$1174,Z35)))))</f>
        <v/>
      </c>
      <c r="Z35" s="192" t="str">
        <f aca="false">IF(ISERROR(MATCH(A35,'[1]liste reference'!$A$6:$A$1174,0)),IF(ISERROR(MATCH(A35,'[1]liste reference'!$B$6:$B$1174,0)),"",(MATCH(A35,'[1]liste reference'!$B$6:$B$1174,0))),(MATCH(A35,'[1]liste reference'!$A$6:$A$1174,0)))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reference'!$A$6:$B$1174,2,0)),IF(ISERROR(VLOOKUP($A36,'[1]liste reference'!$B$6:$B$1174,1,0)),"",VLOOKUP($A36,'[1]liste reference'!$B$6:$B$1174,1,0)),VLOOKUP($A36,'[1]liste reference'!$A$6:$B$1174,2,0))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IF(A36="","",IF(ISERROR(VLOOKUP($A36,'[1]liste reference'!$A$6:$Q$1174,9,0)),IF(ISERROR(VLOOKUP($A36,'[1]liste reference'!$B$6:$Q$1174,8,0)),"    -",VLOOKUP($A36,'[1]liste reference'!$B$6:$Q$1174,8,0)),VLOOKUP($A36,'[1]liste reference'!$A$6:$Q$1174,9,0)))</f>
        <v/>
      </c>
      <c r="H36" s="217" t="str">
        <f aca="false">IF(A36="","x",IF(ISERROR(VLOOKUP($A36,'[1]liste reference'!$A$6:$Q$1174,10,0)),IF(ISERROR(VLOOKUP($A36,'[1]liste reference'!$B$6:$Q$1174,9,0)),"x",VLOOKUP($A36,'[1]liste reference'!$B$6:$Q$1174,9,0)),VLOOKUP($A36,'[1]liste reference'!$A$6:$Q$1174,10,0)))</f>
        <v>x</v>
      </c>
      <c r="I36" s="6" t="str">
        <f aca="false">IF(A36="","",1)</f>
        <v/>
      </c>
      <c r="J36" s="218" t="str">
        <f aca="false">IF(ISNUMBER($H36),IF(ISERROR(VLOOKUP($A36,'[1]liste reference'!$A$6:$Q$1174,6,0)),IF(ISERROR(VLOOKUP($A36,'[1]liste reference'!$B$6:$Q$1174,5,0)),"nu",VLOOKUP($A36,'[1]liste reference'!$B$6:$Q$1174,5,0)),VLOOKUP($A36,'[1]liste reference'!$A$6:$Q$1174,6,0)),"nu")</f>
        <v>nu</v>
      </c>
      <c r="K36" s="218" t="str">
        <f aca="false">IF(ISNUMBER($H36),IF(ISERROR(VLOOKUP($A36,'[1]liste reference'!$A$6:$Q$1174,7,0)),IF(ISERROR(VLOOKUP($A36,'[1]liste reference'!$B$6:$Q$1174,6,0)),"nu",VLOOKUP($A36,'[1]liste reference'!$B$6:$Q$1174,6,0)),VLOOKUP($A36,'[1]liste reference'!$A$6:$Q$1174,7,0)),"nu")</f>
        <v>nu</v>
      </c>
      <c r="L36" s="202" t="str">
        <f aca="false">IF(A36="NEWCOD",IF(W36="","Renseigner le champ 'Nouveau taxon'",$W36),IF(ISTEXT($E36),"Taxon déjà saisi !",IF(OR(A36="",A36="!!!!!!"),"",IF(ISERROR(VLOOKUP($A36,'[1]liste reference'!$A$6:$B$1174,2,0)),IF(ISERROR(VLOOKUP($A36,'[1]liste reference'!$B$6:$B$1174,1,0)),"non répertorié ou synonyme. Vérifiez !",VLOOKUP($A36,'[1]liste reference'!$B$6:$B$1174,1,0)),VLOOKUP(A36,'[1]liste reference'!$A$6:$B$1174,2,0)))))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IF(OR($A36="NEWCOD",$A36="!!!!!!"),IF(X36="","NoCod",X36),IF($A36="","",IF(ISERROR(VLOOKUP($A36,'[1]liste reference'!$A$6:$H$1174,8,FALSE())),IF(ISERROR(VLOOKUP($A36,'[1]liste reference'!$B$6:$H$1174,7,FALSE())),"",VLOOKUP($A36,'[1]liste reference'!$B$6:$H$1174,7,FALSE())),VLOOKUP($A36,'[1]liste reference'!$A$6:$H$1174,8,FALSE()))))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IF(AND(ISNUMBER(F36),OR(A36="",A36="!!!!!!")),"!!!!!!",IF(A36="new.cod","NEWCOD",IF(AND((Z36=""),ISTEXT(A36),A36&lt;&gt;"!!!!!!"),A36,IF(Z36="","",INDEX('[1]liste reference'!$A$6:$A$1174,Z36)))))</f>
        <v/>
      </c>
      <c r="Z36" s="192" t="str">
        <f aca="false">IF(ISERROR(MATCH(A36,'[1]liste reference'!$A$6:$A$1174,0)),IF(ISERROR(MATCH(A36,'[1]liste reference'!$B$6:$B$1174,0)),"",(MATCH(A36,'[1]liste reference'!$B$6:$B$1174,0))),(MATCH(A36,'[1]liste reference'!$A$6:$A$1174,0)))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reference'!$A$6:$B$1174,2,0)),IF(ISERROR(VLOOKUP($A37,'[1]liste reference'!$B$6:$B$1174,1,0)),"",VLOOKUP($A37,'[1]liste reference'!$B$6:$B$1174,1,0)),VLOOKUP($A37,'[1]liste reference'!$A$6:$B$1174,2,0))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IF(A37="","",IF(ISERROR(VLOOKUP($A37,'[1]liste reference'!$A$6:$Q$1174,9,0)),IF(ISERROR(VLOOKUP($A37,'[1]liste reference'!$B$6:$Q$1174,8,0)),"    -",VLOOKUP($A37,'[1]liste reference'!$B$6:$Q$1174,8,0)),VLOOKUP($A37,'[1]liste reference'!$A$6:$Q$1174,9,0)))</f>
        <v/>
      </c>
      <c r="H37" s="217" t="str">
        <f aca="false">IF(A37="","x",IF(ISERROR(VLOOKUP($A37,'[1]liste reference'!$A$6:$Q$1174,10,0)),IF(ISERROR(VLOOKUP($A37,'[1]liste reference'!$B$6:$Q$1174,9,0)),"x",VLOOKUP($A37,'[1]liste reference'!$B$6:$Q$1174,9,0)),VLOOKUP($A37,'[1]liste reference'!$A$6:$Q$1174,10,0)))</f>
        <v>x</v>
      </c>
      <c r="I37" s="6" t="str">
        <f aca="false">IF(A37="","",1)</f>
        <v/>
      </c>
      <c r="J37" s="218" t="str">
        <f aca="false">IF(ISNUMBER($H37),IF(ISERROR(VLOOKUP($A37,'[1]liste reference'!$A$6:$Q$1174,6,0)),IF(ISERROR(VLOOKUP($A37,'[1]liste reference'!$B$6:$Q$1174,5,0)),"nu",VLOOKUP($A37,'[1]liste reference'!$B$6:$Q$1174,5,0)),VLOOKUP($A37,'[1]liste reference'!$A$6:$Q$1174,6,0)),"nu")</f>
        <v>nu</v>
      </c>
      <c r="K37" s="218" t="str">
        <f aca="false">IF(ISNUMBER($H37),IF(ISERROR(VLOOKUP($A37,'[1]liste reference'!$A$6:$Q$1174,7,0)),IF(ISERROR(VLOOKUP($A37,'[1]liste reference'!$B$6:$Q$1174,6,0)),"nu",VLOOKUP($A37,'[1]liste reference'!$B$6:$Q$1174,6,0)),VLOOKUP($A37,'[1]liste reference'!$A$6:$Q$1174,7,0)),"nu")</f>
        <v>nu</v>
      </c>
      <c r="L37" s="202" t="str">
        <f aca="false">IF(A37="NEWCOD",IF(W37="","Renseigner le champ 'Nouveau taxon'",$W37),IF(ISTEXT($E37),"Taxon déjà saisi !",IF(OR(A37="",A37="!!!!!!"),"",IF(ISERROR(VLOOKUP($A37,'[1]liste reference'!$A$6:$B$1174,2,0)),IF(ISERROR(VLOOKUP($A37,'[1]liste reference'!$B$6:$B$1174,1,0)),"non répertorié ou synonyme. Vérifiez !",VLOOKUP($A37,'[1]liste reference'!$B$6:$B$1174,1,0)),VLOOKUP(A37,'[1]liste reference'!$A$6:$B$1174,2,0)))))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IF(OR($A37="NEWCOD",$A37="!!!!!!"),IF(X37="","NoCod",X37),IF($A37="","",IF(ISERROR(VLOOKUP($A37,'[1]liste reference'!$A$6:$H$1174,8,FALSE())),IF(ISERROR(VLOOKUP($A37,'[1]liste reference'!$B$6:$H$1174,7,FALSE())),"",VLOOKUP($A37,'[1]liste reference'!$B$6:$H$1174,7,FALSE())),VLOOKUP($A37,'[1]liste reference'!$A$6:$H$1174,8,FALSE()))))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IF(AND(ISNUMBER(F37),OR(A37="",A37="!!!!!!")),"!!!!!!",IF(A37="new.cod","NEWCOD",IF(AND((Z37=""),ISTEXT(A37),A37&lt;&gt;"!!!!!!"),A37,IF(Z37="","",INDEX('[1]liste reference'!$A$6:$A$1174,Z37)))))</f>
        <v/>
      </c>
      <c r="Z37" s="192" t="str">
        <f aca="false">IF(ISERROR(MATCH(A37,'[1]liste reference'!$A$6:$A$1174,0)),IF(ISERROR(MATCH(A37,'[1]liste reference'!$B$6:$B$1174,0)),"",(MATCH(A37,'[1]liste reference'!$B$6:$B$1174,0))),(MATCH(A37,'[1]liste reference'!$A$6:$A$1174,0)))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reference'!$A$6:$B$1174,2,0)),IF(ISERROR(VLOOKUP($A38,'[1]liste reference'!$B$6:$B$1174,1,0)),"",VLOOKUP($A38,'[1]liste reference'!$B$6:$B$1174,1,0)),VLOOKUP($A38,'[1]liste reference'!$A$6:$B$1174,2,0))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IF(A38="","",IF(ISERROR(VLOOKUP($A38,'[1]liste reference'!$A$6:$Q$1174,9,0)),IF(ISERROR(VLOOKUP($A38,'[1]liste reference'!$B$6:$Q$1174,8,0)),"    -",VLOOKUP($A38,'[1]liste reference'!$B$6:$Q$1174,8,0)),VLOOKUP($A38,'[1]liste reference'!$A$6:$Q$1174,9,0)))</f>
        <v/>
      </c>
      <c r="H38" s="217" t="str">
        <f aca="false">IF(A38="","x",IF(ISERROR(VLOOKUP($A38,'[1]liste reference'!$A$6:$Q$1174,10,0)),IF(ISERROR(VLOOKUP($A38,'[1]liste reference'!$B$6:$Q$1174,9,0)),"x",VLOOKUP($A38,'[1]liste reference'!$B$6:$Q$1174,9,0)),VLOOKUP($A38,'[1]liste reference'!$A$6:$Q$1174,10,0)))</f>
        <v>x</v>
      </c>
      <c r="I38" s="6" t="str">
        <f aca="false">IF(A38="","",1)</f>
        <v/>
      </c>
      <c r="J38" s="218" t="str">
        <f aca="false">IF(ISNUMBER($H38),IF(ISERROR(VLOOKUP($A38,'[1]liste reference'!$A$6:$Q$1174,6,0)),IF(ISERROR(VLOOKUP($A38,'[1]liste reference'!$B$6:$Q$1174,5,0)),"nu",VLOOKUP($A38,'[1]liste reference'!$B$6:$Q$1174,5,0)),VLOOKUP($A38,'[1]liste reference'!$A$6:$Q$1174,6,0)),"nu")</f>
        <v>nu</v>
      </c>
      <c r="K38" s="218" t="str">
        <f aca="false">IF(ISNUMBER($H38),IF(ISERROR(VLOOKUP($A38,'[1]liste reference'!$A$6:$Q$1174,7,0)),IF(ISERROR(VLOOKUP($A38,'[1]liste reference'!$B$6:$Q$1174,6,0)),"nu",VLOOKUP($A38,'[1]liste reference'!$B$6:$Q$1174,6,0)),VLOOKUP($A38,'[1]liste reference'!$A$6:$Q$1174,7,0)),"nu")</f>
        <v>nu</v>
      </c>
      <c r="L38" s="202" t="str">
        <f aca="false">IF(A38="NEWCOD",IF(W38="","Renseigner le champ 'Nouveau taxon'",$W38),IF(ISTEXT($E38),"Taxon déjà saisi !",IF(OR(A38="",A38="!!!!!!"),"",IF(ISERROR(VLOOKUP($A38,'[1]liste reference'!$A$6:$B$1174,2,0)),IF(ISERROR(VLOOKUP($A38,'[1]liste reference'!$B$6:$B$1174,1,0)),"non répertorié ou synonyme. Vérifiez !",VLOOKUP($A38,'[1]liste reference'!$B$6:$B$1174,1,0)),VLOOKUP(A38,'[1]liste reference'!$A$6:$B$1174,2,0)))))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IF(OR($A38="NEWCOD",$A38="!!!!!!"),IF(X38="","NoCod",X38),IF($A38="","",IF(ISERROR(VLOOKUP($A38,'[1]liste reference'!$A$6:$H$1174,8,FALSE())),IF(ISERROR(VLOOKUP($A38,'[1]liste reference'!$B$6:$H$1174,7,FALSE())),"",VLOOKUP($A38,'[1]liste reference'!$B$6:$H$1174,7,FALSE())),VLOOKUP($A38,'[1]liste reference'!$A$6:$H$1174,8,FALSE()))))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IF(AND(ISNUMBER(F38),OR(A38="",A38="!!!!!!")),"!!!!!!",IF(A38="new.cod","NEWCOD",IF(AND((Z38=""),ISTEXT(A38),A38&lt;&gt;"!!!!!!"),A38,IF(Z38="","",INDEX('[1]liste reference'!$A$6:$A$1174,Z38)))))</f>
        <v/>
      </c>
      <c r="Z38" s="192" t="str">
        <f aca="false">IF(ISERROR(MATCH(A38,'[1]liste reference'!$A$6:$A$1174,0)),IF(ISERROR(MATCH(A38,'[1]liste reference'!$B$6:$B$1174,0)),"",(MATCH(A38,'[1]liste reference'!$B$6:$B$1174,0))),(MATCH(A38,'[1]liste reference'!$A$6:$A$1174,0)))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reference'!$A$6:$B$1174,2,0)),IF(ISERROR(VLOOKUP($A39,'[1]liste reference'!$B$6:$B$1174,1,0)),"",VLOOKUP($A39,'[1]liste reference'!$B$6:$B$1174,1,0)),VLOOKUP($A39,'[1]liste reference'!$A$6:$B$1174,2,0))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IF(A39="","",IF(ISERROR(VLOOKUP($A39,'[1]liste reference'!$A$6:$Q$1174,9,0)),IF(ISERROR(VLOOKUP($A39,'[1]liste reference'!$B$6:$Q$1174,8,0)),"    -",VLOOKUP($A39,'[1]liste reference'!$B$6:$Q$1174,8,0)),VLOOKUP($A39,'[1]liste reference'!$A$6:$Q$1174,9,0)))</f>
        <v/>
      </c>
      <c r="H39" s="217" t="str">
        <f aca="false">IF(A39="","x",IF(ISERROR(VLOOKUP($A39,'[1]liste reference'!$A$6:$Q$1174,10,0)),IF(ISERROR(VLOOKUP($A39,'[1]liste reference'!$B$6:$Q$1174,9,0)),"x",VLOOKUP($A39,'[1]liste reference'!$B$6:$Q$1174,9,0)),VLOOKUP($A39,'[1]liste reference'!$A$6:$Q$1174,10,0)))</f>
        <v>x</v>
      </c>
      <c r="I39" s="6" t="str">
        <f aca="false">IF(A39="","",1)</f>
        <v/>
      </c>
      <c r="J39" s="218" t="str">
        <f aca="false">IF(ISNUMBER($H39),IF(ISERROR(VLOOKUP($A39,'[1]liste reference'!$A$6:$Q$1174,6,0)),IF(ISERROR(VLOOKUP($A39,'[1]liste reference'!$B$6:$Q$1174,5,0)),"nu",VLOOKUP($A39,'[1]liste reference'!$B$6:$Q$1174,5,0)),VLOOKUP($A39,'[1]liste reference'!$A$6:$Q$1174,6,0)),"nu")</f>
        <v>nu</v>
      </c>
      <c r="K39" s="218" t="str">
        <f aca="false">IF(ISNUMBER($H39),IF(ISERROR(VLOOKUP($A39,'[1]liste reference'!$A$6:$Q$1174,7,0)),IF(ISERROR(VLOOKUP($A39,'[1]liste reference'!$B$6:$Q$1174,6,0)),"nu",VLOOKUP($A39,'[1]liste reference'!$B$6:$Q$1174,6,0)),VLOOKUP($A39,'[1]liste reference'!$A$6:$Q$1174,7,0)),"nu")</f>
        <v>nu</v>
      </c>
      <c r="L39" s="202" t="str">
        <f aca="false">IF(A39="NEWCOD",IF(W39="","Renseigner le champ 'Nouveau taxon'",$W39),IF(ISTEXT($E39),"Taxon déjà saisi !",IF(OR(A39="",A39="!!!!!!"),"",IF(ISERROR(VLOOKUP($A39,'[1]liste reference'!$A$6:$B$1174,2,0)),IF(ISERROR(VLOOKUP($A39,'[1]liste reference'!$B$6:$B$1174,1,0)),"non répertorié ou synonyme. Vérifiez !",VLOOKUP($A39,'[1]liste reference'!$B$6:$B$1174,1,0)),VLOOKUP(A39,'[1]liste reference'!$A$6:$B$1174,2,0)))))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IF(OR($A39="NEWCOD",$A39="!!!!!!"),IF(X39="","NoCod",X39),IF($A39="","",IF(ISERROR(VLOOKUP($A39,'[1]liste reference'!$A$6:$H$1174,8,FALSE())),IF(ISERROR(VLOOKUP($A39,'[1]liste reference'!$B$6:$H$1174,7,FALSE())),"",VLOOKUP($A39,'[1]liste reference'!$B$6:$H$1174,7,FALSE())),VLOOKUP($A39,'[1]liste reference'!$A$6:$H$1174,8,FALSE()))))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IF(AND(ISNUMBER(F39),OR(A39="",A39="!!!!!!")),"!!!!!!",IF(A39="new.cod","NEWCOD",IF(AND((Z39=""),ISTEXT(A39),A39&lt;&gt;"!!!!!!"),A39,IF(Z39="","",INDEX('[1]liste reference'!$A$6:$A$1174,Z39)))))</f>
        <v/>
      </c>
      <c r="Z39" s="192" t="str">
        <f aca="false">IF(ISERROR(MATCH(A39,'[1]liste reference'!$A$6:$A$1174,0)),IF(ISERROR(MATCH(A39,'[1]liste reference'!$B$6:$B$1174,0)),"",(MATCH(A39,'[1]liste reference'!$B$6:$B$1174,0))),(MATCH(A39,'[1]liste reference'!$A$6:$A$1174,0)))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reference'!$A$6:$B$1174,2,0)),IF(ISERROR(VLOOKUP($A40,'[1]liste reference'!$B$6:$B$1174,1,0)),"",VLOOKUP($A40,'[1]liste reference'!$B$6:$B$1174,1,0)),VLOOKUP($A40,'[1]liste reference'!$A$6:$B$1174,2,0))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IF(A40="","",IF(ISERROR(VLOOKUP($A40,'[1]liste reference'!$A$6:$Q$1174,9,0)),IF(ISERROR(VLOOKUP($A40,'[1]liste reference'!$B$6:$Q$1174,8,0)),"    -",VLOOKUP($A40,'[1]liste reference'!$B$6:$Q$1174,8,0)),VLOOKUP($A40,'[1]liste reference'!$A$6:$Q$1174,9,0)))</f>
        <v/>
      </c>
      <c r="H40" s="217" t="str">
        <f aca="false">IF(A40="","x",IF(ISERROR(VLOOKUP($A40,'[1]liste reference'!$A$6:$Q$1174,10,0)),IF(ISERROR(VLOOKUP($A40,'[1]liste reference'!$B$6:$Q$1174,9,0)),"x",VLOOKUP($A40,'[1]liste reference'!$B$6:$Q$1174,9,0)),VLOOKUP($A40,'[1]liste reference'!$A$6:$Q$1174,10,0)))</f>
        <v>x</v>
      </c>
      <c r="I40" s="6" t="str">
        <f aca="false">IF(A40="","",1)</f>
        <v/>
      </c>
      <c r="J40" s="218" t="str">
        <f aca="false">IF(ISNUMBER($H40),IF(ISERROR(VLOOKUP($A40,'[1]liste reference'!$A$6:$Q$1174,6,0)),IF(ISERROR(VLOOKUP($A40,'[1]liste reference'!$B$6:$Q$1174,5,0)),"nu",VLOOKUP($A40,'[1]liste reference'!$B$6:$Q$1174,5,0)),VLOOKUP($A40,'[1]liste reference'!$A$6:$Q$1174,6,0)),"nu")</f>
        <v>nu</v>
      </c>
      <c r="K40" s="218" t="str">
        <f aca="false">IF(ISNUMBER($H40),IF(ISERROR(VLOOKUP($A40,'[1]liste reference'!$A$6:$Q$1174,7,0)),IF(ISERROR(VLOOKUP($A40,'[1]liste reference'!$B$6:$Q$1174,6,0)),"nu",VLOOKUP($A40,'[1]liste reference'!$B$6:$Q$1174,6,0)),VLOOKUP($A40,'[1]liste reference'!$A$6:$Q$1174,7,0)),"nu")</f>
        <v>nu</v>
      </c>
      <c r="L40" s="202" t="str">
        <f aca="false">IF(A40="NEWCOD",IF(W40="","Renseigner le champ 'Nouveau taxon'",$W40),IF(ISTEXT($E40),"Taxon déjà saisi !",IF(OR(A40="",A40="!!!!!!"),"",IF(ISERROR(VLOOKUP($A40,'[1]liste reference'!$A$6:$B$1174,2,0)),IF(ISERROR(VLOOKUP($A40,'[1]liste reference'!$B$6:$B$1174,1,0)),"non répertorié ou synonyme. Vérifiez !",VLOOKUP($A40,'[1]liste reference'!$B$6:$B$1174,1,0)),VLOOKUP(A40,'[1]liste reference'!$A$6:$B$1174,2,0)))))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IF(OR($A40="NEWCOD",$A40="!!!!!!"),IF(X40="","NoCod",X40),IF($A40="","",IF(ISERROR(VLOOKUP($A40,'[1]liste reference'!$A$6:$H$1174,8,FALSE())),IF(ISERROR(VLOOKUP($A40,'[1]liste reference'!$B$6:$H$1174,7,FALSE())),"",VLOOKUP($A40,'[1]liste reference'!$B$6:$H$1174,7,FALSE())),VLOOKUP($A40,'[1]liste reference'!$A$6:$H$1174,8,FALSE()))))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IF(AND(ISNUMBER(F40),OR(A40="",A40="!!!!!!")),"!!!!!!",IF(A40="new.cod","NEWCOD",IF(AND((Z40=""),ISTEXT(A40),A40&lt;&gt;"!!!!!!"),A40,IF(Z40="","",INDEX('[1]liste reference'!$A$6:$A$1174,Z40)))))</f>
        <v/>
      </c>
      <c r="Z40" s="192" t="str">
        <f aca="false">IF(ISERROR(MATCH(A40,'[1]liste reference'!$A$6:$A$1174,0)),IF(ISERROR(MATCH(A40,'[1]liste reference'!$B$6:$B$1174,0)),"",(MATCH(A40,'[1]liste reference'!$B$6:$B$1174,0))),(MATCH(A40,'[1]liste reference'!$A$6:$A$1174,0)))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reference'!$A$6:$B$1174,2,0)),IF(ISERROR(VLOOKUP($A41,'[1]liste reference'!$B$6:$B$1174,1,0)),"",VLOOKUP($A41,'[1]liste reference'!$B$6:$B$1174,1,0)),VLOOKUP($A41,'[1]liste reference'!$A$6:$B$1174,2,0))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IF(A41="","",IF(ISERROR(VLOOKUP($A41,'[1]liste reference'!$A$6:$Q$1174,9,0)),IF(ISERROR(VLOOKUP($A41,'[1]liste reference'!$B$6:$Q$1174,8,0)),"    -",VLOOKUP($A41,'[1]liste reference'!$B$6:$Q$1174,8,0)),VLOOKUP($A41,'[1]liste reference'!$A$6:$Q$1174,9,0)))</f>
        <v/>
      </c>
      <c r="H41" s="217" t="str">
        <f aca="false">IF(A41="","x",IF(ISERROR(VLOOKUP($A41,'[1]liste reference'!$A$6:$Q$1174,10,0)),IF(ISERROR(VLOOKUP($A41,'[1]liste reference'!$B$6:$Q$1174,9,0)),"x",VLOOKUP($A41,'[1]liste reference'!$B$6:$Q$1174,9,0)),VLOOKUP($A41,'[1]liste reference'!$A$6:$Q$1174,10,0)))</f>
        <v>x</v>
      </c>
      <c r="I41" s="6" t="str">
        <f aca="false">IF(A41="","",1)</f>
        <v/>
      </c>
      <c r="J41" s="218" t="str">
        <f aca="false">IF(ISNUMBER($H41),IF(ISERROR(VLOOKUP($A41,'[1]liste reference'!$A$6:$Q$1174,6,0)),IF(ISERROR(VLOOKUP($A41,'[1]liste reference'!$B$6:$Q$1174,5,0)),"nu",VLOOKUP($A41,'[1]liste reference'!$B$6:$Q$1174,5,0)),VLOOKUP($A41,'[1]liste reference'!$A$6:$Q$1174,6,0)),"nu")</f>
        <v>nu</v>
      </c>
      <c r="K41" s="218" t="str">
        <f aca="false">IF(ISNUMBER($H41),IF(ISERROR(VLOOKUP($A41,'[1]liste reference'!$A$6:$Q$1174,7,0)),IF(ISERROR(VLOOKUP($A41,'[1]liste reference'!$B$6:$Q$1174,6,0)),"nu",VLOOKUP($A41,'[1]liste reference'!$B$6:$Q$1174,6,0)),VLOOKUP($A41,'[1]liste reference'!$A$6:$Q$1174,7,0)),"nu")</f>
        <v>nu</v>
      </c>
      <c r="L41" s="202" t="str">
        <f aca="false">IF(A41="NEWCOD",IF(W41="","Renseigner le champ 'Nouveau taxon'",$W41),IF(ISTEXT($E41),"Taxon déjà saisi !",IF(OR(A41="",A41="!!!!!!"),"",IF(ISERROR(VLOOKUP($A41,'[1]liste reference'!$A$6:$B$1174,2,0)),IF(ISERROR(VLOOKUP($A41,'[1]liste reference'!$B$6:$B$1174,1,0)),"non répertorié ou synonyme. Vérifiez !",VLOOKUP($A41,'[1]liste reference'!$B$6:$B$1174,1,0)),VLOOKUP(A41,'[1]liste reference'!$A$6:$B$1174,2,0)))))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IF(OR($A41="NEWCOD",$A41="!!!!!!"),IF(X41="","NoCod",X41),IF($A41="","",IF(ISERROR(VLOOKUP($A41,'[1]liste reference'!$A$6:$H$1174,8,FALSE())),IF(ISERROR(VLOOKUP($A41,'[1]liste reference'!$B$6:$H$1174,7,FALSE())),"",VLOOKUP($A41,'[1]liste reference'!$B$6:$H$1174,7,FALSE())),VLOOKUP($A41,'[1]liste reference'!$A$6:$H$1174,8,FALSE()))))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IF(AND(ISNUMBER(F41),OR(A41="",A41="!!!!!!")),"!!!!!!",IF(A41="new.cod","NEWCOD",IF(AND((Z41=""),ISTEXT(A41),A41&lt;&gt;"!!!!!!"),A41,IF(Z41="","",INDEX('[1]liste reference'!$A$6:$A$1174,Z41)))))</f>
        <v/>
      </c>
      <c r="Z41" s="192" t="str">
        <f aca="false">IF(ISERROR(MATCH(A41,'[1]liste reference'!$A$6:$A$1174,0)),IF(ISERROR(MATCH(A41,'[1]liste reference'!$B$6:$B$1174,0)),"",(MATCH(A41,'[1]liste reference'!$B$6:$B$1174,0))),(MATCH(A41,'[1]liste reference'!$A$6:$A$1174,0)))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reference'!$A$6:$B$1174,2,0)),IF(ISERROR(VLOOKUP($A42,'[1]liste reference'!$B$6:$B$1174,1,0)),"",VLOOKUP($A42,'[1]liste reference'!$B$6:$B$1174,1,0)),VLOOKUP($A42,'[1]liste reference'!$A$6:$B$1174,2,0))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IF(A42="","",IF(ISERROR(VLOOKUP($A42,'[1]liste reference'!$A$6:$Q$1174,9,0)),IF(ISERROR(VLOOKUP($A42,'[1]liste reference'!$B$6:$Q$1174,8,0)),"    -",VLOOKUP($A42,'[1]liste reference'!$B$6:$Q$1174,8,0)),VLOOKUP($A42,'[1]liste reference'!$A$6:$Q$1174,9,0)))</f>
        <v/>
      </c>
      <c r="H42" s="217" t="str">
        <f aca="false">IF(A42="","x",IF(ISERROR(VLOOKUP($A42,'[1]liste reference'!$A$6:$Q$1174,10,0)),IF(ISERROR(VLOOKUP($A42,'[1]liste reference'!$B$6:$Q$1174,9,0)),"x",VLOOKUP($A42,'[1]liste reference'!$B$6:$Q$1174,9,0)),VLOOKUP($A42,'[1]liste reference'!$A$6:$Q$1174,10,0)))</f>
        <v>x</v>
      </c>
      <c r="I42" s="6" t="str">
        <f aca="false">IF(A42="","",1)</f>
        <v/>
      </c>
      <c r="J42" s="218" t="str">
        <f aca="false">IF(ISNUMBER($H42),IF(ISERROR(VLOOKUP($A42,'[1]liste reference'!$A$6:$Q$1174,6,0)),IF(ISERROR(VLOOKUP($A42,'[1]liste reference'!$B$6:$Q$1174,5,0)),"nu",VLOOKUP($A42,'[1]liste reference'!$B$6:$Q$1174,5,0)),VLOOKUP($A42,'[1]liste reference'!$A$6:$Q$1174,6,0)),"nu")</f>
        <v>nu</v>
      </c>
      <c r="K42" s="218" t="str">
        <f aca="false">IF(ISNUMBER($H42),IF(ISERROR(VLOOKUP($A42,'[1]liste reference'!$A$6:$Q$1174,7,0)),IF(ISERROR(VLOOKUP($A42,'[1]liste reference'!$B$6:$Q$1174,6,0)),"nu",VLOOKUP($A42,'[1]liste reference'!$B$6:$Q$1174,6,0)),VLOOKUP($A42,'[1]liste reference'!$A$6:$Q$1174,7,0)),"nu")</f>
        <v>nu</v>
      </c>
      <c r="L42" s="202" t="str">
        <f aca="false">IF(A42="NEWCOD",IF(W42="","Renseigner le champ 'Nouveau taxon'",$W42),IF(ISTEXT($E42),"Taxon déjà saisi !",IF(OR(A42="",A42="!!!!!!"),"",IF(ISERROR(VLOOKUP($A42,'[1]liste reference'!$A$6:$B$1174,2,0)),IF(ISERROR(VLOOKUP($A42,'[1]liste reference'!$B$6:$B$1174,1,0)),"non répertorié ou synonyme. Vérifiez !",VLOOKUP($A42,'[1]liste reference'!$B$6:$B$1174,1,0)),VLOOKUP(A42,'[1]liste reference'!$A$6:$B$1174,2,0)))))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IF(OR($A42="NEWCOD",$A42="!!!!!!"),IF(X42="","NoCod",X42),IF($A42="","",IF(ISERROR(VLOOKUP($A42,'[1]liste reference'!$A$6:$H$1174,8,FALSE())),IF(ISERROR(VLOOKUP($A42,'[1]liste reference'!$B$6:$H$1174,7,FALSE())),"",VLOOKUP($A42,'[1]liste reference'!$B$6:$H$1174,7,FALSE())),VLOOKUP($A42,'[1]liste reference'!$A$6:$H$1174,8,FALSE()))))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IF(AND(ISNUMBER(F42),OR(A42="",A42="!!!!!!")),"!!!!!!",IF(A42="new.cod","NEWCOD",IF(AND((Z42=""),ISTEXT(A42),A42&lt;&gt;"!!!!!!"),A42,IF(Z42="","",INDEX('[1]liste reference'!$A$6:$A$1174,Z42)))))</f>
        <v/>
      </c>
      <c r="Z42" s="192" t="str">
        <f aca="false">IF(ISERROR(MATCH(A42,'[1]liste reference'!$A$6:$A$1174,0)),IF(ISERROR(MATCH(A42,'[1]liste reference'!$B$6:$B$1174,0)),"",(MATCH(A42,'[1]liste reference'!$B$6:$B$1174,0))),(MATCH(A42,'[1]liste reference'!$A$6:$A$1174,0)))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reference'!$A$6:$B$1174,2,0)),IF(ISERROR(VLOOKUP($A43,'[1]liste reference'!$B$6:$B$1174,1,0)),"",VLOOKUP($A43,'[1]liste reference'!$B$6:$B$1174,1,0)),VLOOKUP($A43,'[1]liste reference'!$A$6:$B$1174,2,0))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IF(A43="","",IF(ISERROR(VLOOKUP($A43,'[1]liste reference'!$A$6:$Q$1174,9,0)),IF(ISERROR(VLOOKUP($A43,'[1]liste reference'!$B$6:$Q$1174,8,0)),"    -",VLOOKUP($A43,'[1]liste reference'!$B$6:$Q$1174,8,0)),VLOOKUP($A43,'[1]liste reference'!$A$6:$Q$1174,9,0)))</f>
        <v/>
      </c>
      <c r="H43" s="217" t="str">
        <f aca="false">IF(A43="","x",IF(ISERROR(VLOOKUP($A43,'[1]liste reference'!$A$6:$Q$1174,10,0)),IF(ISERROR(VLOOKUP($A43,'[1]liste reference'!$B$6:$Q$1174,9,0)),"x",VLOOKUP($A43,'[1]liste reference'!$B$6:$Q$1174,9,0)),VLOOKUP($A43,'[1]liste reference'!$A$6:$Q$1174,10,0)))</f>
        <v>x</v>
      </c>
      <c r="I43" s="6" t="str">
        <f aca="false">IF(A43="","",1)</f>
        <v/>
      </c>
      <c r="J43" s="218" t="str">
        <f aca="false">IF(ISNUMBER($H43),IF(ISERROR(VLOOKUP($A43,'[1]liste reference'!$A$6:$Q$1174,6,0)),IF(ISERROR(VLOOKUP($A43,'[1]liste reference'!$B$6:$Q$1174,5,0)),"nu",VLOOKUP($A43,'[1]liste reference'!$B$6:$Q$1174,5,0)),VLOOKUP($A43,'[1]liste reference'!$A$6:$Q$1174,6,0)),"nu")</f>
        <v>nu</v>
      </c>
      <c r="K43" s="218" t="str">
        <f aca="false">IF(ISNUMBER($H43),IF(ISERROR(VLOOKUP($A43,'[1]liste reference'!$A$6:$Q$1174,7,0)),IF(ISERROR(VLOOKUP($A43,'[1]liste reference'!$B$6:$Q$1174,6,0)),"nu",VLOOKUP($A43,'[1]liste reference'!$B$6:$Q$1174,6,0)),VLOOKUP($A43,'[1]liste reference'!$A$6:$Q$1174,7,0)),"nu")</f>
        <v>nu</v>
      </c>
      <c r="L43" s="202" t="str">
        <f aca="false">IF(A43="NEWCOD",IF(W43="","Renseigner le champ 'Nouveau taxon'",$W43),IF(ISTEXT($E43),"Taxon déjà saisi !",IF(OR(A43="",A43="!!!!!!"),"",IF(ISERROR(VLOOKUP($A43,'[1]liste reference'!$A$6:$B$1174,2,0)),IF(ISERROR(VLOOKUP($A43,'[1]liste reference'!$B$6:$B$1174,1,0)),"non répertorié ou synonyme. Vérifiez !",VLOOKUP($A43,'[1]liste reference'!$B$6:$B$1174,1,0)),VLOOKUP(A43,'[1]liste reference'!$A$6:$B$1174,2,0)))))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IF(OR($A43="NEWCOD",$A43="!!!!!!"),IF(X43="","NoCod",X43),IF($A43="","",IF(ISERROR(VLOOKUP($A43,'[1]liste reference'!$A$6:$H$1174,8,FALSE())),IF(ISERROR(VLOOKUP($A43,'[1]liste reference'!$B$6:$H$1174,7,FALSE())),"",VLOOKUP($A43,'[1]liste reference'!$B$6:$H$1174,7,FALSE())),VLOOKUP($A43,'[1]liste reference'!$A$6:$H$1174,8,FALSE()))))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IF(AND(ISNUMBER(F43),OR(A43="",A43="!!!!!!")),"!!!!!!",IF(A43="new.cod","NEWCOD",IF(AND((Z43=""),ISTEXT(A43),A43&lt;&gt;"!!!!!!"),A43,IF(Z43="","",INDEX('[1]liste reference'!$A$6:$A$1174,Z43)))))</f>
        <v/>
      </c>
      <c r="Z43" s="192" t="str">
        <f aca="false">IF(ISERROR(MATCH(A43,'[1]liste reference'!$A$6:$A$1174,0)),IF(ISERROR(MATCH(A43,'[1]liste reference'!$B$6:$B$1174,0)),"",(MATCH(A43,'[1]liste reference'!$B$6:$B$1174,0))),(MATCH(A43,'[1]liste reference'!$A$6:$A$1174,0)))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reference'!$A$6:$B$1174,2,0)),IF(ISERROR(VLOOKUP($A44,'[1]liste reference'!$B$6:$B$1174,1,0)),"",VLOOKUP($A44,'[1]liste reference'!$B$6:$B$1174,1,0)),VLOOKUP($A44,'[1]liste reference'!$A$6:$B$1174,2,0))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IF(A44="","",IF(ISERROR(VLOOKUP($A44,'[1]liste reference'!$A$6:$Q$1174,9,0)),IF(ISERROR(VLOOKUP($A44,'[1]liste reference'!$B$6:$Q$1174,8,0)),"    -",VLOOKUP($A44,'[1]liste reference'!$B$6:$Q$1174,8,0)),VLOOKUP($A44,'[1]liste reference'!$A$6:$Q$1174,9,0)))</f>
        <v/>
      </c>
      <c r="H44" s="217" t="str">
        <f aca="false">IF(A44="","x",IF(ISERROR(VLOOKUP($A44,'[1]liste reference'!$A$6:$Q$1174,10,0)),IF(ISERROR(VLOOKUP($A44,'[1]liste reference'!$B$6:$Q$1174,9,0)),"x",VLOOKUP($A44,'[1]liste reference'!$B$6:$Q$1174,9,0)),VLOOKUP($A44,'[1]liste reference'!$A$6:$Q$1174,10,0)))</f>
        <v>x</v>
      </c>
      <c r="I44" s="6" t="str">
        <f aca="false">IF(A44="","",1)</f>
        <v/>
      </c>
      <c r="J44" s="218" t="str">
        <f aca="false">IF(ISNUMBER($H44),IF(ISERROR(VLOOKUP($A44,'[1]liste reference'!$A$6:$Q$1174,6,0)),IF(ISERROR(VLOOKUP($A44,'[1]liste reference'!$B$6:$Q$1174,5,0)),"nu",VLOOKUP($A44,'[1]liste reference'!$B$6:$Q$1174,5,0)),VLOOKUP($A44,'[1]liste reference'!$A$6:$Q$1174,6,0)),"nu")</f>
        <v>nu</v>
      </c>
      <c r="K44" s="218" t="str">
        <f aca="false">IF(ISNUMBER($H44),IF(ISERROR(VLOOKUP($A44,'[1]liste reference'!$A$6:$Q$1174,7,0)),IF(ISERROR(VLOOKUP($A44,'[1]liste reference'!$B$6:$Q$1174,6,0)),"nu",VLOOKUP($A44,'[1]liste reference'!$B$6:$Q$1174,6,0)),VLOOKUP($A44,'[1]liste reference'!$A$6:$Q$1174,7,0)),"nu")</f>
        <v>nu</v>
      </c>
      <c r="L44" s="202" t="str">
        <f aca="false">IF(A44="NEWCOD",IF(W44="","Renseigner le champ 'Nouveau taxon'",$W44),IF(ISTEXT($E44),"Taxon déjà saisi !",IF(OR(A44="",A44="!!!!!!"),"",IF(ISERROR(VLOOKUP($A44,'[1]liste reference'!$A$6:$B$1174,2,0)),IF(ISERROR(VLOOKUP($A44,'[1]liste reference'!$B$6:$B$1174,1,0)),"non répertorié ou synonyme. Vérifiez !",VLOOKUP($A44,'[1]liste reference'!$B$6:$B$1174,1,0)),VLOOKUP(A44,'[1]liste reference'!$A$6:$B$1174,2,0)))))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IF(OR($A44="NEWCOD",$A44="!!!!!!"),IF(X44="","NoCod",X44),IF($A44="","",IF(ISERROR(VLOOKUP($A44,'[1]liste reference'!$A$6:$H$1174,8,FALSE())),IF(ISERROR(VLOOKUP($A44,'[1]liste reference'!$B$6:$H$1174,7,FALSE())),"",VLOOKUP($A44,'[1]liste reference'!$B$6:$H$1174,7,FALSE())),VLOOKUP($A44,'[1]liste reference'!$A$6:$H$1174,8,FALSE()))))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IF(AND(ISNUMBER(F44),OR(A44="",A44="!!!!!!")),"!!!!!!",IF(A44="new.cod","NEWCOD",IF(AND((Z44=""),ISTEXT(A44),A44&lt;&gt;"!!!!!!"),A44,IF(Z44="","",INDEX('[1]liste reference'!$A$6:$A$1174,Z44)))))</f>
        <v/>
      </c>
      <c r="Z44" s="192" t="str">
        <f aca="false">IF(ISERROR(MATCH(A44,'[1]liste reference'!$A$6:$A$1174,0)),IF(ISERROR(MATCH(A44,'[1]liste reference'!$B$6:$B$1174,0)),"",(MATCH(A44,'[1]liste reference'!$B$6:$B$1174,0))),(MATCH(A44,'[1]liste reference'!$A$6:$A$1174,0)))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reference'!$A$6:$B$1174,2,0)),IF(ISERROR(VLOOKUP($A45,'[1]liste reference'!$B$6:$B$1174,1,0)),"",VLOOKUP($A45,'[1]liste reference'!$B$6:$B$1174,1,0)),VLOOKUP($A45,'[1]liste reference'!$A$6:$B$1174,2,0))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IF(A45="","",IF(ISERROR(VLOOKUP($A45,'[1]liste reference'!$A$6:$Q$1174,9,0)),IF(ISERROR(VLOOKUP($A45,'[1]liste reference'!$B$6:$Q$1174,8,0)),"    -",VLOOKUP($A45,'[1]liste reference'!$B$6:$Q$1174,8,0)),VLOOKUP($A45,'[1]liste reference'!$A$6:$Q$1174,9,0)))</f>
        <v/>
      </c>
      <c r="H45" s="217" t="str">
        <f aca="false">IF(A45="","x",IF(ISERROR(VLOOKUP($A45,'[1]liste reference'!$A$6:$Q$1174,10,0)),IF(ISERROR(VLOOKUP($A45,'[1]liste reference'!$B$6:$Q$1174,9,0)),"x",VLOOKUP($A45,'[1]liste reference'!$B$6:$Q$1174,9,0)),VLOOKUP($A45,'[1]liste reference'!$A$6:$Q$1174,10,0)))</f>
        <v>x</v>
      </c>
      <c r="I45" s="6" t="str">
        <f aca="false">IF(A45="","",1)</f>
        <v/>
      </c>
      <c r="J45" s="218" t="str">
        <f aca="false">IF(ISNUMBER($H45),IF(ISERROR(VLOOKUP($A45,'[1]liste reference'!$A$6:$Q$1174,6,0)),IF(ISERROR(VLOOKUP($A45,'[1]liste reference'!$B$6:$Q$1174,5,0)),"nu",VLOOKUP($A45,'[1]liste reference'!$B$6:$Q$1174,5,0)),VLOOKUP($A45,'[1]liste reference'!$A$6:$Q$1174,6,0)),"nu")</f>
        <v>nu</v>
      </c>
      <c r="K45" s="218" t="str">
        <f aca="false">IF(ISNUMBER($H45),IF(ISERROR(VLOOKUP($A45,'[1]liste reference'!$A$6:$Q$1174,7,0)),IF(ISERROR(VLOOKUP($A45,'[1]liste reference'!$B$6:$Q$1174,6,0)),"nu",VLOOKUP($A45,'[1]liste reference'!$B$6:$Q$1174,6,0)),VLOOKUP($A45,'[1]liste reference'!$A$6:$Q$1174,7,0)),"nu")</f>
        <v>nu</v>
      </c>
      <c r="L45" s="202" t="str">
        <f aca="false">IF(A45="NEWCOD",IF(W45="","Renseigner le champ 'Nouveau taxon'",$W45),IF(ISTEXT($E45),"Taxon déjà saisi !",IF(OR(A45="",A45="!!!!!!"),"",IF(ISERROR(VLOOKUP($A45,'[1]liste reference'!$A$6:$B$1174,2,0)),IF(ISERROR(VLOOKUP($A45,'[1]liste reference'!$B$6:$B$1174,1,0)),"non répertorié ou synonyme. Vérifiez !",VLOOKUP($A45,'[1]liste reference'!$B$6:$B$1174,1,0)),VLOOKUP(A45,'[1]liste reference'!$A$6:$B$1174,2,0)))))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IF(OR($A45="NEWCOD",$A45="!!!!!!"),IF(X45="","NoCod",X45),IF($A45="","",IF(ISERROR(VLOOKUP($A45,'[1]liste reference'!$A$6:$H$1174,8,FALSE())),IF(ISERROR(VLOOKUP($A45,'[1]liste reference'!$B$6:$H$1174,7,FALSE())),"",VLOOKUP($A45,'[1]liste reference'!$B$6:$H$1174,7,FALSE())),VLOOKUP($A45,'[1]liste reference'!$A$6:$H$1174,8,FALSE()))))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IF(AND(ISNUMBER(F45),OR(A45="",A45="!!!!!!")),"!!!!!!",IF(A45="new.cod","NEWCOD",IF(AND((Z45=""),ISTEXT(A45),A45&lt;&gt;"!!!!!!"),A45,IF(Z45="","",INDEX('[1]liste reference'!$A$6:$A$1174,Z45)))))</f>
        <v/>
      </c>
      <c r="Z45" s="192" t="str">
        <f aca="false">IF(ISERROR(MATCH(A45,'[1]liste reference'!$A$6:$A$1174,0)),IF(ISERROR(MATCH(A45,'[1]liste reference'!$B$6:$B$1174,0)),"",(MATCH(A45,'[1]liste reference'!$B$6:$B$1174,0))),(MATCH(A45,'[1]liste reference'!$A$6:$A$1174,0)))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reference'!$A$6:$B$1174,2,0)),IF(ISERROR(VLOOKUP($A46,'[1]liste reference'!$B$6:$B$1174,1,0)),"",VLOOKUP($A46,'[1]liste reference'!$B$6:$B$1174,1,0)),VLOOKUP($A46,'[1]liste reference'!$A$6:$B$1174,2,0))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IF(A46="","",IF(ISERROR(VLOOKUP($A46,'[1]liste reference'!$A$6:$Q$1174,9,0)),IF(ISERROR(VLOOKUP($A46,'[1]liste reference'!$B$6:$Q$1174,8,0)),"    -",VLOOKUP($A46,'[1]liste reference'!$B$6:$Q$1174,8,0)),VLOOKUP($A46,'[1]liste reference'!$A$6:$Q$1174,9,0)))</f>
        <v/>
      </c>
      <c r="H46" s="217" t="str">
        <f aca="false">IF(A46="","x",IF(ISERROR(VLOOKUP($A46,'[1]liste reference'!$A$6:$Q$1174,10,0)),IF(ISERROR(VLOOKUP($A46,'[1]liste reference'!$B$6:$Q$1174,9,0)),"x",VLOOKUP($A46,'[1]liste reference'!$B$6:$Q$1174,9,0)),VLOOKUP($A46,'[1]liste reference'!$A$6:$Q$1174,10,0)))</f>
        <v>x</v>
      </c>
      <c r="I46" s="6" t="str">
        <f aca="false">IF(A46="","",1)</f>
        <v/>
      </c>
      <c r="J46" s="218" t="str">
        <f aca="false">IF(ISNUMBER($H46),IF(ISERROR(VLOOKUP($A46,'[1]liste reference'!$A$6:$Q$1174,6,0)),IF(ISERROR(VLOOKUP($A46,'[1]liste reference'!$B$6:$Q$1174,5,0)),"nu",VLOOKUP($A46,'[1]liste reference'!$B$6:$Q$1174,5,0)),VLOOKUP($A46,'[1]liste reference'!$A$6:$Q$1174,6,0)),"nu")</f>
        <v>nu</v>
      </c>
      <c r="K46" s="218" t="str">
        <f aca="false">IF(ISNUMBER($H46),IF(ISERROR(VLOOKUP($A46,'[1]liste reference'!$A$6:$Q$1174,7,0)),IF(ISERROR(VLOOKUP($A46,'[1]liste reference'!$B$6:$Q$1174,6,0)),"nu",VLOOKUP($A46,'[1]liste reference'!$B$6:$Q$1174,6,0)),VLOOKUP($A46,'[1]liste reference'!$A$6:$Q$1174,7,0)),"nu")</f>
        <v>nu</v>
      </c>
      <c r="L46" s="202" t="str">
        <f aca="false">IF(A46="NEWCOD",IF(W46="","Renseigner le champ 'Nouveau taxon'",$W46),IF(ISTEXT($E46),"Taxon déjà saisi !",IF(OR(A46="",A46="!!!!!!"),"",IF(ISERROR(VLOOKUP($A46,'[1]liste reference'!$A$6:$B$1174,2,0)),IF(ISERROR(VLOOKUP($A46,'[1]liste reference'!$B$6:$B$1174,1,0)),"non répertorié ou synonyme. Vérifiez !",VLOOKUP($A46,'[1]liste reference'!$B$6:$B$1174,1,0)),VLOOKUP(A46,'[1]liste reference'!$A$6:$B$1174,2,0)))))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IF(OR($A46="NEWCOD",$A46="!!!!!!"),IF(X46="","NoCod",X46),IF($A46="","",IF(ISERROR(VLOOKUP($A46,'[1]liste reference'!$A$6:$H$1174,8,FALSE())),IF(ISERROR(VLOOKUP($A46,'[1]liste reference'!$B$6:$H$1174,7,FALSE())),"",VLOOKUP($A46,'[1]liste reference'!$B$6:$H$1174,7,FALSE())),VLOOKUP($A46,'[1]liste reference'!$A$6:$H$1174,8,FALSE()))))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IF(AND(ISNUMBER(F46),OR(A46="",A46="!!!!!!")),"!!!!!!",IF(A46="new.cod","NEWCOD",IF(AND((Z46=""),ISTEXT(A46),A46&lt;&gt;"!!!!!!"),A46,IF(Z46="","",INDEX('[1]liste reference'!$A$6:$A$1174,Z46)))))</f>
        <v/>
      </c>
      <c r="Z46" s="192" t="str">
        <f aca="false">IF(ISERROR(MATCH(A46,'[1]liste reference'!$A$6:$A$1174,0)),IF(ISERROR(MATCH(A46,'[1]liste reference'!$B$6:$B$1174,0)),"",(MATCH(A46,'[1]liste reference'!$B$6:$B$1174,0))),(MATCH(A46,'[1]liste reference'!$A$6:$A$1174,0)))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reference'!$A$6:$B$1174,2,0)),IF(ISERROR(VLOOKUP($A47,'[1]liste reference'!$B$6:$B$1174,1,0)),"",VLOOKUP($A47,'[1]liste reference'!$B$6:$B$1174,1,0)),VLOOKUP($A47,'[1]liste reference'!$A$6:$B$1174,2,0))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IF(A47="","",IF(ISERROR(VLOOKUP($A47,'[1]liste reference'!$A$6:$Q$1174,9,0)),IF(ISERROR(VLOOKUP($A47,'[1]liste reference'!$B$6:$Q$1174,8,0)),"    -",VLOOKUP($A47,'[1]liste reference'!$B$6:$Q$1174,8,0)),VLOOKUP($A47,'[1]liste reference'!$A$6:$Q$1174,9,0)))</f>
        <v/>
      </c>
      <c r="H47" s="217" t="str">
        <f aca="false">IF(A47="","x",IF(ISERROR(VLOOKUP($A47,'[1]liste reference'!$A$6:$Q$1174,10,0)),IF(ISERROR(VLOOKUP($A47,'[1]liste reference'!$B$6:$Q$1174,9,0)),"x",VLOOKUP($A47,'[1]liste reference'!$B$6:$Q$1174,9,0)),VLOOKUP($A47,'[1]liste reference'!$A$6:$Q$1174,10,0)))</f>
        <v>x</v>
      </c>
      <c r="I47" s="6" t="str">
        <f aca="false">IF(A47="","",1)</f>
        <v/>
      </c>
      <c r="J47" s="218" t="str">
        <f aca="false">IF(ISNUMBER($H47),IF(ISERROR(VLOOKUP($A47,'[1]liste reference'!$A$6:$Q$1174,6,0)),IF(ISERROR(VLOOKUP($A47,'[1]liste reference'!$B$6:$Q$1174,5,0)),"nu",VLOOKUP($A47,'[1]liste reference'!$B$6:$Q$1174,5,0)),VLOOKUP($A47,'[1]liste reference'!$A$6:$Q$1174,6,0)),"nu")</f>
        <v>nu</v>
      </c>
      <c r="K47" s="218" t="str">
        <f aca="false">IF(ISNUMBER($H47),IF(ISERROR(VLOOKUP($A47,'[1]liste reference'!$A$6:$Q$1174,7,0)),IF(ISERROR(VLOOKUP($A47,'[1]liste reference'!$B$6:$Q$1174,6,0)),"nu",VLOOKUP($A47,'[1]liste reference'!$B$6:$Q$1174,6,0)),VLOOKUP($A47,'[1]liste reference'!$A$6:$Q$1174,7,0)),"nu")</f>
        <v>nu</v>
      </c>
      <c r="L47" s="202" t="str">
        <f aca="false">IF(A47="NEWCOD",IF(W47="","Renseigner le champ 'Nouveau taxon'",$W47),IF(ISTEXT($E47),"Taxon déjà saisi !",IF(OR(A47="",A47="!!!!!!"),"",IF(ISERROR(VLOOKUP($A47,'[1]liste reference'!$A$6:$B$1174,2,0)),IF(ISERROR(VLOOKUP($A47,'[1]liste reference'!$B$6:$B$1174,1,0)),"non répertorié ou synonyme. Vérifiez !",VLOOKUP($A47,'[1]liste reference'!$B$6:$B$1174,1,0)),VLOOKUP(A47,'[1]liste reference'!$A$6:$B$1174,2,0)))))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IF(OR($A47="NEWCOD",$A47="!!!!!!"),IF(X47="","NoCod",X47),IF($A47="","",IF(ISERROR(VLOOKUP($A47,'[1]liste reference'!$A$6:$H$1174,8,FALSE())),IF(ISERROR(VLOOKUP($A47,'[1]liste reference'!$B$6:$H$1174,7,FALSE())),"",VLOOKUP($A47,'[1]liste reference'!$B$6:$H$1174,7,FALSE())),VLOOKUP($A47,'[1]liste reference'!$A$6:$H$1174,8,FALSE()))))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IF(AND(ISNUMBER(F47),OR(A47="",A47="!!!!!!")),"!!!!!!",IF(A47="new.cod","NEWCOD",IF(AND((Z47=""),ISTEXT(A47),A47&lt;&gt;"!!!!!!"),A47,IF(Z47="","",INDEX('[1]liste reference'!$A$6:$A$1174,Z47)))))</f>
        <v/>
      </c>
      <c r="Z47" s="192" t="str">
        <f aca="false">IF(ISERROR(MATCH(A47,'[1]liste reference'!$A$6:$A$1174,0)),IF(ISERROR(MATCH(A47,'[1]liste reference'!$B$6:$B$1174,0)),"",(MATCH(A47,'[1]liste reference'!$B$6:$B$1174,0))),(MATCH(A47,'[1]liste reference'!$A$6:$A$1174,0)))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reference'!$A$6:$B$1174,2,0)),IF(ISERROR(VLOOKUP($A48,'[1]liste reference'!$B$6:$B$1174,1,0)),"",VLOOKUP($A48,'[1]liste reference'!$B$6:$B$1174,1,0)),VLOOKUP($A48,'[1]liste reference'!$A$6:$B$1174,2,0))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IF(A48="","",IF(ISERROR(VLOOKUP($A48,'[1]liste reference'!$A$6:$Q$1174,9,0)),IF(ISERROR(VLOOKUP($A48,'[1]liste reference'!$B$6:$Q$1174,8,0)),"    -",VLOOKUP($A48,'[1]liste reference'!$B$6:$Q$1174,8,0)),VLOOKUP($A48,'[1]liste reference'!$A$6:$Q$1174,9,0)))</f>
        <v/>
      </c>
      <c r="H48" s="217" t="str">
        <f aca="false">IF(A48="","x",IF(ISERROR(VLOOKUP($A48,'[1]liste reference'!$A$6:$Q$1174,10,0)),IF(ISERROR(VLOOKUP($A48,'[1]liste reference'!$B$6:$Q$1174,9,0)),"x",VLOOKUP($A48,'[1]liste reference'!$B$6:$Q$1174,9,0)),VLOOKUP($A48,'[1]liste reference'!$A$6:$Q$1174,10,0)))</f>
        <v>x</v>
      </c>
      <c r="I48" s="6" t="str">
        <f aca="false">IF(A48="","",1)</f>
        <v/>
      </c>
      <c r="J48" s="218" t="str">
        <f aca="false">IF(ISNUMBER($H48),IF(ISERROR(VLOOKUP($A48,'[1]liste reference'!$A$6:$Q$1174,6,0)),IF(ISERROR(VLOOKUP($A48,'[1]liste reference'!$B$6:$Q$1174,5,0)),"nu",VLOOKUP($A48,'[1]liste reference'!$B$6:$Q$1174,5,0)),VLOOKUP($A48,'[1]liste reference'!$A$6:$Q$1174,6,0)),"nu")</f>
        <v>nu</v>
      </c>
      <c r="K48" s="218" t="str">
        <f aca="false">IF(ISNUMBER($H48),IF(ISERROR(VLOOKUP($A48,'[1]liste reference'!$A$6:$Q$1174,7,0)),IF(ISERROR(VLOOKUP($A48,'[1]liste reference'!$B$6:$Q$1174,6,0)),"nu",VLOOKUP($A48,'[1]liste reference'!$B$6:$Q$1174,6,0)),VLOOKUP($A48,'[1]liste reference'!$A$6:$Q$1174,7,0)),"nu")</f>
        <v>nu</v>
      </c>
      <c r="L48" s="202" t="str">
        <f aca="false">IF(A48="NEWCOD",IF(W48="","Renseigner le champ 'Nouveau taxon'",$W48),IF(ISTEXT($E48),"Taxon déjà saisi !",IF(OR(A48="",A48="!!!!!!"),"",IF(ISERROR(VLOOKUP($A48,'[1]liste reference'!$A$6:$B$1174,2,0)),IF(ISERROR(VLOOKUP($A48,'[1]liste reference'!$B$6:$B$1174,1,0)),"non répertorié ou synonyme. Vérifiez !",VLOOKUP($A48,'[1]liste reference'!$B$6:$B$1174,1,0)),VLOOKUP(A48,'[1]liste reference'!$A$6:$B$1174,2,0)))))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IF(OR($A48="NEWCOD",$A48="!!!!!!"),IF(X48="","NoCod",X48),IF($A48="","",IF(ISERROR(VLOOKUP($A48,'[1]liste reference'!$A$6:$H$1174,8,FALSE())),IF(ISERROR(VLOOKUP($A48,'[1]liste reference'!$B$6:$H$1174,7,FALSE())),"",VLOOKUP($A48,'[1]liste reference'!$B$6:$H$1174,7,FALSE())),VLOOKUP($A48,'[1]liste reference'!$A$6:$H$1174,8,FALSE()))))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IF(AND(ISNUMBER(F48),OR(A48="",A48="!!!!!!")),"!!!!!!",IF(A48="new.cod","NEWCOD",IF(AND((Z48=""),ISTEXT(A48),A48&lt;&gt;"!!!!!!"),A48,IF(Z48="","",INDEX('[1]liste reference'!$A$6:$A$1174,Z48)))))</f>
        <v/>
      </c>
      <c r="Z48" s="192" t="str">
        <f aca="false">IF(ISERROR(MATCH(A48,'[1]liste reference'!$A$6:$A$1174,0)),IF(ISERROR(MATCH(A48,'[1]liste reference'!$B$6:$B$1174,0)),"",(MATCH(A48,'[1]liste reference'!$B$6:$B$1174,0))),(MATCH(A48,'[1]liste reference'!$A$6:$A$1174,0)))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reference'!$A$6:$B$1174,2,0)),IF(ISERROR(VLOOKUP($A49,'[1]liste reference'!$B$6:$B$1174,1,0)),"",VLOOKUP($A49,'[1]liste reference'!$B$6:$B$1174,1,0)),VLOOKUP($A49,'[1]liste reference'!$A$6:$B$1174,2,0))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IF(A49="","",IF(ISERROR(VLOOKUP($A49,'[1]liste reference'!$A$6:$Q$1174,9,0)),IF(ISERROR(VLOOKUP($A49,'[1]liste reference'!$B$6:$Q$1174,8,0)),"    -",VLOOKUP($A49,'[1]liste reference'!$B$6:$Q$1174,8,0)),VLOOKUP($A49,'[1]liste reference'!$A$6:$Q$1174,9,0)))</f>
        <v/>
      </c>
      <c r="H49" s="217" t="str">
        <f aca="false">IF(A49="","x",IF(ISERROR(VLOOKUP($A49,'[1]liste reference'!$A$6:$Q$1174,10,0)),IF(ISERROR(VLOOKUP($A49,'[1]liste reference'!$B$6:$Q$1174,9,0)),"x",VLOOKUP($A49,'[1]liste reference'!$B$6:$Q$1174,9,0)),VLOOKUP($A49,'[1]liste reference'!$A$6:$Q$1174,10,0)))</f>
        <v>x</v>
      </c>
      <c r="I49" s="6" t="str">
        <f aca="false">IF(A49="","",1)</f>
        <v/>
      </c>
      <c r="J49" s="218" t="str">
        <f aca="false">IF(ISNUMBER($H49),IF(ISERROR(VLOOKUP($A49,'[1]liste reference'!$A$6:$Q$1174,6,0)),IF(ISERROR(VLOOKUP($A49,'[1]liste reference'!$B$6:$Q$1174,5,0)),"nu",VLOOKUP($A49,'[1]liste reference'!$B$6:$Q$1174,5,0)),VLOOKUP($A49,'[1]liste reference'!$A$6:$Q$1174,6,0)),"nu")</f>
        <v>nu</v>
      </c>
      <c r="K49" s="218" t="str">
        <f aca="false">IF(ISNUMBER($H49),IF(ISERROR(VLOOKUP($A49,'[1]liste reference'!$A$6:$Q$1174,7,0)),IF(ISERROR(VLOOKUP($A49,'[1]liste reference'!$B$6:$Q$1174,6,0)),"nu",VLOOKUP($A49,'[1]liste reference'!$B$6:$Q$1174,6,0)),VLOOKUP($A49,'[1]liste reference'!$A$6:$Q$1174,7,0)),"nu")</f>
        <v>nu</v>
      </c>
      <c r="L49" s="202" t="str">
        <f aca="false">IF(A49="NEWCOD",IF(W49="","Renseigner le champ 'Nouveau taxon'",$W49),IF(ISTEXT($E49),"Taxon déjà saisi !",IF(OR(A49="",A49="!!!!!!"),"",IF(ISERROR(VLOOKUP($A49,'[1]liste reference'!$A$6:$B$1174,2,0)),IF(ISERROR(VLOOKUP($A49,'[1]liste reference'!$B$6:$B$1174,1,0)),"non répertorié ou synonyme. Vérifiez !",VLOOKUP($A49,'[1]liste reference'!$B$6:$B$1174,1,0)),VLOOKUP(A49,'[1]liste reference'!$A$6:$B$1174,2,0)))))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IF(OR($A49="NEWCOD",$A49="!!!!!!"),IF(X49="","NoCod",X49),IF($A49="","",IF(ISERROR(VLOOKUP($A49,'[1]liste reference'!$A$6:$H$1174,8,FALSE())),IF(ISERROR(VLOOKUP($A49,'[1]liste reference'!$B$6:$H$1174,7,FALSE())),"",VLOOKUP($A49,'[1]liste reference'!$B$6:$H$1174,7,FALSE())),VLOOKUP($A49,'[1]liste reference'!$A$6:$H$1174,8,FALSE()))))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IF(AND(ISNUMBER(F49),OR(A49="",A49="!!!!!!")),"!!!!!!",IF(A49="new.cod","NEWCOD",IF(AND((Z49=""),ISTEXT(A49),A49&lt;&gt;"!!!!!!"),A49,IF(Z49="","",INDEX('[1]liste reference'!$A$6:$A$1174,Z49)))))</f>
        <v/>
      </c>
      <c r="Z49" s="192" t="str">
        <f aca="false">IF(ISERROR(MATCH(A49,'[1]liste reference'!$A$6:$A$1174,0)),IF(ISERROR(MATCH(A49,'[1]liste reference'!$B$6:$B$1174,0)),"",(MATCH(A49,'[1]liste reference'!$B$6:$B$1174,0))),(MATCH(A49,'[1]liste reference'!$A$6:$A$1174,0)))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reference'!$A$6:$B$1174,2,0)),IF(ISERROR(VLOOKUP($A50,'[1]liste reference'!$B$6:$B$1174,1,0)),"",VLOOKUP($A50,'[1]liste reference'!$B$6:$B$1174,1,0)),VLOOKUP($A50,'[1]liste reference'!$A$6:$B$1174,2,0))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IF(A50="","",IF(ISERROR(VLOOKUP($A50,'[1]liste reference'!$A$6:$Q$1174,9,0)),IF(ISERROR(VLOOKUP($A50,'[1]liste reference'!$B$6:$Q$1174,8,0)),"    -",VLOOKUP($A50,'[1]liste reference'!$B$6:$Q$1174,8,0)),VLOOKUP($A50,'[1]liste reference'!$A$6:$Q$1174,9,0)))</f>
        <v/>
      </c>
      <c r="H50" s="217" t="str">
        <f aca="false">IF(A50="","x",IF(ISERROR(VLOOKUP($A50,'[1]liste reference'!$A$6:$Q$1174,10,0)),IF(ISERROR(VLOOKUP($A50,'[1]liste reference'!$B$6:$Q$1174,9,0)),"x",VLOOKUP($A50,'[1]liste reference'!$B$6:$Q$1174,9,0)),VLOOKUP($A50,'[1]liste reference'!$A$6:$Q$1174,10,0)))</f>
        <v>x</v>
      </c>
      <c r="I50" s="6" t="str">
        <f aca="false">IF(A50="","",1)</f>
        <v/>
      </c>
      <c r="J50" s="218" t="str">
        <f aca="false">IF(ISNUMBER($H50),IF(ISERROR(VLOOKUP($A50,'[1]liste reference'!$A$6:$Q$1174,6,0)),IF(ISERROR(VLOOKUP($A50,'[1]liste reference'!$B$6:$Q$1174,5,0)),"nu",VLOOKUP($A50,'[1]liste reference'!$B$6:$Q$1174,5,0)),VLOOKUP($A50,'[1]liste reference'!$A$6:$Q$1174,6,0)),"nu")</f>
        <v>nu</v>
      </c>
      <c r="K50" s="218" t="str">
        <f aca="false">IF(ISNUMBER($H50),IF(ISERROR(VLOOKUP($A50,'[1]liste reference'!$A$6:$Q$1174,7,0)),IF(ISERROR(VLOOKUP($A50,'[1]liste reference'!$B$6:$Q$1174,6,0)),"nu",VLOOKUP($A50,'[1]liste reference'!$B$6:$Q$1174,6,0)),VLOOKUP($A50,'[1]liste reference'!$A$6:$Q$1174,7,0)),"nu")</f>
        <v>nu</v>
      </c>
      <c r="L50" s="202" t="str">
        <f aca="false">IF(A50="NEWCOD",IF(W50="","Renseigner le champ 'Nouveau taxon'",$W50),IF(ISTEXT($E50),"Taxon déjà saisi !",IF(OR(A50="",A50="!!!!!!"),"",IF(ISERROR(VLOOKUP($A50,'[1]liste reference'!$A$6:$B$1174,2,0)),IF(ISERROR(VLOOKUP($A50,'[1]liste reference'!$B$6:$B$1174,1,0)),"non répertorié ou synonyme. Vérifiez !",VLOOKUP($A50,'[1]liste reference'!$B$6:$B$1174,1,0)),VLOOKUP(A50,'[1]liste reference'!$A$6:$B$1174,2,0)))))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IF(OR($A50="NEWCOD",$A50="!!!!!!"),IF(X50="","NoCod",X50),IF($A50="","",IF(ISERROR(VLOOKUP($A50,'[1]liste reference'!$A$6:$H$1174,8,FALSE())),IF(ISERROR(VLOOKUP($A50,'[1]liste reference'!$B$6:$H$1174,7,FALSE())),"",VLOOKUP($A50,'[1]liste reference'!$B$6:$H$1174,7,FALSE())),VLOOKUP($A50,'[1]liste reference'!$A$6:$H$1174,8,FALSE()))))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IF(AND(ISNUMBER(F50),OR(A50="",A50="!!!!!!")),"!!!!!!",IF(A50="new.cod","NEWCOD",IF(AND((Z50=""),ISTEXT(A50),A50&lt;&gt;"!!!!!!"),A50,IF(Z50="","",INDEX('[1]liste reference'!$A$6:$A$1174,Z50)))))</f>
        <v/>
      </c>
      <c r="Z50" s="192" t="str">
        <f aca="false">IF(ISERROR(MATCH(A50,'[1]liste reference'!$A$6:$A$1174,0)),IF(ISERROR(MATCH(A50,'[1]liste reference'!$B$6:$B$1174,0)),"",(MATCH(A50,'[1]liste reference'!$B$6:$B$1174,0))),(MATCH(A50,'[1]liste reference'!$A$6:$A$1174,0)))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reference'!$A$6:$B$1174,2,0)),IF(ISERROR(VLOOKUP($A51,'[1]liste reference'!$B$6:$B$1174,1,0)),"",VLOOKUP($A51,'[1]liste reference'!$B$6:$B$1174,1,0)),VLOOKUP($A51,'[1]liste reference'!$A$6:$B$1174,2,0))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IF(A51="","",IF(ISERROR(VLOOKUP($A51,'[1]liste reference'!$A$6:$Q$1174,9,0)),IF(ISERROR(VLOOKUP($A51,'[1]liste reference'!$B$6:$Q$1174,8,0)),"    -",VLOOKUP($A51,'[1]liste reference'!$B$6:$Q$1174,8,0)),VLOOKUP($A51,'[1]liste reference'!$A$6:$Q$1174,9,0)))</f>
        <v/>
      </c>
      <c r="H51" s="217" t="str">
        <f aca="false">IF(A51="","x",IF(ISERROR(VLOOKUP($A51,'[1]liste reference'!$A$6:$Q$1174,10,0)),IF(ISERROR(VLOOKUP($A51,'[1]liste reference'!$B$6:$Q$1174,9,0)),"x",VLOOKUP($A51,'[1]liste reference'!$B$6:$Q$1174,9,0)),VLOOKUP($A51,'[1]liste reference'!$A$6:$Q$1174,10,0)))</f>
        <v>x</v>
      </c>
      <c r="I51" s="6" t="str">
        <f aca="false">IF(A51="","",1)</f>
        <v/>
      </c>
      <c r="J51" s="218" t="str">
        <f aca="false">IF(ISNUMBER($H51),IF(ISERROR(VLOOKUP($A51,'[1]liste reference'!$A$6:$Q$1174,6,0)),IF(ISERROR(VLOOKUP($A51,'[1]liste reference'!$B$6:$Q$1174,5,0)),"nu",VLOOKUP($A51,'[1]liste reference'!$B$6:$Q$1174,5,0)),VLOOKUP($A51,'[1]liste reference'!$A$6:$Q$1174,6,0)),"nu")</f>
        <v>nu</v>
      </c>
      <c r="K51" s="218" t="str">
        <f aca="false">IF(ISNUMBER($H51),IF(ISERROR(VLOOKUP($A51,'[1]liste reference'!$A$6:$Q$1174,7,0)),IF(ISERROR(VLOOKUP($A51,'[1]liste reference'!$B$6:$Q$1174,6,0)),"nu",VLOOKUP($A51,'[1]liste reference'!$B$6:$Q$1174,6,0)),VLOOKUP($A51,'[1]liste reference'!$A$6:$Q$1174,7,0)),"nu")</f>
        <v>nu</v>
      </c>
      <c r="L51" s="202" t="str">
        <f aca="false">IF(A51="NEWCOD",IF(W51="","Renseigner le champ 'Nouveau taxon'",$W51),IF(ISTEXT($E51),"Taxon déjà saisi !",IF(OR(A51="",A51="!!!!!!"),"",IF(ISERROR(VLOOKUP($A51,'[1]liste reference'!$A$6:$B$1174,2,0)),IF(ISERROR(VLOOKUP($A51,'[1]liste reference'!$B$6:$B$1174,1,0)),"non répertorié ou synonyme. Vérifiez !",VLOOKUP($A51,'[1]liste reference'!$B$6:$B$1174,1,0)),VLOOKUP(A51,'[1]liste reference'!$A$6:$B$1174,2,0)))))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IF(OR($A51="NEWCOD",$A51="!!!!!!"),IF(X51="","NoCod",X51),IF($A51="","",IF(ISERROR(VLOOKUP($A51,'[1]liste reference'!$A$6:$H$1174,8,FALSE())),IF(ISERROR(VLOOKUP($A51,'[1]liste reference'!$B$6:$H$1174,7,FALSE())),"",VLOOKUP($A51,'[1]liste reference'!$B$6:$H$1174,7,FALSE())),VLOOKUP($A51,'[1]liste reference'!$A$6:$H$1174,8,FALSE()))))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IF(AND(ISNUMBER(F51),OR(A51="",A51="!!!!!!")),"!!!!!!",IF(A51="new.cod","NEWCOD",IF(AND((Z51=""),ISTEXT(A51),A51&lt;&gt;"!!!!!!"),A51,IF(Z51="","",INDEX('[1]liste reference'!$A$6:$A$1174,Z51)))))</f>
        <v/>
      </c>
      <c r="Z51" s="192" t="str">
        <f aca="false">IF(ISERROR(MATCH(A51,'[1]liste reference'!$A$6:$A$1174,0)),IF(ISERROR(MATCH(A51,'[1]liste reference'!$B$6:$B$1174,0)),"",(MATCH(A51,'[1]liste reference'!$B$6:$B$1174,0))),(MATCH(A51,'[1]liste reference'!$A$6:$A$1174,0)))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reference'!$A$6:$B$1174,2,0)),IF(ISERROR(VLOOKUP($A52,'[1]liste reference'!$B$6:$B$1174,1,0)),"",VLOOKUP($A52,'[1]liste reference'!$B$6:$B$1174,1,0)),VLOOKUP($A52,'[1]liste reference'!$A$6:$B$1174,2,0))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IF(A52="","",IF(ISERROR(VLOOKUP($A52,'[1]liste reference'!$A$6:$Q$1174,9,0)),IF(ISERROR(VLOOKUP($A52,'[1]liste reference'!$B$6:$Q$1174,8,0)),"    -",VLOOKUP($A52,'[1]liste reference'!$B$6:$Q$1174,8,0)),VLOOKUP($A52,'[1]liste reference'!$A$6:$Q$1174,9,0)))</f>
        <v/>
      </c>
      <c r="H52" s="217" t="str">
        <f aca="false">IF(A52="","x",IF(ISERROR(VLOOKUP($A52,'[1]liste reference'!$A$6:$Q$1174,10,0)),IF(ISERROR(VLOOKUP($A52,'[1]liste reference'!$B$6:$Q$1174,9,0)),"x",VLOOKUP($A52,'[1]liste reference'!$B$6:$Q$1174,9,0)),VLOOKUP($A52,'[1]liste reference'!$A$6:$Q$1174,10,0)))</f>
        <v>x</v>
      </c>
      <c r="I52" s="6" t="str">
        <f aca="false">IF(A52="","",1)</f>
        <v/>
      </c>
      <c r="J52" s="218" t="str">
        <f aca="false">IF(ISNUMBER($H52),IF(ISERROR(VLOOKUP($A52,'[1]liste reference'!$A$6:$Q$1174,6,0)),IF(ISERROR(VLOOKUP($A52,'[1]liste reference'!$B$6:$Q$1174,5,0)),"nu",VLOOKUP($A52,'[1]liste reference'!$B$6:$Q$1174,5,0)),VLOOKUP($A52,'[1]liste reference'!$A$6:$Q$1174,6,0)),"nu")</f>
        <v>nu</v>
      </c>
      <c r="K52" s="218" t="str">
        <f aca="false">IF(ISNUMBER($H52),IF(ISERROR(VLOOKUP($A52,'[1]liste reference'!$A$6:$Q$1174,7,0)),IF(ISERROR(VLOOKUP($A52,'[1]liste reference'!$B$6:$Q$1174,6,0)),"nu",VLOOKUP($A52,'[1]liste reference'!$B$6:$Q$1174,6,0)),VLOOKUP($A52,'[1]liste reference'!$A$6:$Q$1174,7,0)),"nu")</f>
        <v>nu</v>
      </c>
      <c r="L52" s="202" t="str">
        <f aca="false">IF(A52="NEWCOD",IF(W52="","Renseigner le champ 'Nouveau taxon'",$W52),IF(ISTEXT($E52),"Taxon déjà saisi !",IF(OR(A52="",A52="!!!!!!"),"",IF(ISERROR(VLOOKUP($A52,'[1]liste reference'!$A$6:$B$1174,2,0)),IF(ISERROR(VLOOKUP($A52,'[1]liste reference'!$B$6:$B$1174,1,0)),"non répertorié ou synonyme. Vérifiez !",VLOOKUP($A52,'[1]liste reference'!$B$6:$B$1174,1,0)),VLOOKUP(A52,'[1]liste reference'!$A$6:$B$1174,2,0)))))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IF(OR($A52="NEWCOD",$A52="!!!!!!"),IF(X52="","NoCod",X52),IF($A52="","",IF(ISERROR(VLOOKUP($A52,'[1]liste reference'!$A$6:$H$1174,8,FALSE())),IF(ISERROR(VLOOKUP($A52,'[1]liste reference'!$B$6:$H$1174,7,FALSE())),"",VLOOKUP($A52,'[1]liste reference'!$B$6:$H$1174,7,FALSE())),VLOOKUP($A52,'[1]liste reference'!$A$6:$H$1174,8,FALSE()))))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IF(AND(ISNUMBER(F52),OR(A52="",A52="!!!!!!")),"!!!!!!",IF(A52="new.cod","NEWCOD",IF(AND((Z52=""),ISTEXT(A52),A52&lt;&gt;"!!!!!!"),A52,IF(Z52="","",INDEX('[1]liste reference'!$A$6:$A$1174,Z52)))))</f>
        <v/>
      </c>
      <c r="Z52" s="192" t="str">
        <f aca="false">IF(ISERROR(MATCH(A52,'[1]liste reference'!$A$6:$A$1174,0)),IF(ISERROR(MATCH(A52,'[1]liste reference'!$B$6:$B$1174,0)),"",(MATCH(A52,'[1]liste reference'!$B$6:$B$1174,0))),(MATCH(A52,'[1]liste reference'!$A$6:$A$1174,0)))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reference'!$A$6:$B$1174,2,0)),IF(ISERROR(VLOOKUP($A53,'[1]liste reference'!$B$6:$B$1174,1,0)),"",VLOOKUP($A53,'[1]liste reference'!$B$6:$B$1174,1,0)),VLOOKUP($A53,'[1]liste reference'!$A$6:$B$1174,2,0))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IF(A53="","",IF(ISERROR(VLOOKUP($A53,'[1]liste reference'!$A$6:$Q$1174,9,0)),IF(ISERROR(VLOOKUP($A53,'[1]liste reference'!$B$6:$Q$1174,8,0)),"    -",VLOOKUP($A53,'[1]liste reference'!$B$6:$Q$1174,8,0)),VLOOKUP($A53,'[1]liste reference'!$A$6:$Q$1174,9,0)))</f>
        <v/>
      </c>
      <c r="H53" s="217" t="str">
        <f aca="false">IF(A53="","x",IF(ISERROR(VLOOKUP($A53,'[1]liste reference'!$A$6:$Q$1174,10,0)),IF(ISERROR(VLOOKUP($A53,'[1]liste reference'!$B$6:$Q$1174,9,0)),"x",VLOOKUP($A53,'[1]liste reference'!$B$6:$Q$1174,9,0)),VLOOKUP($A53,'[1]liste reference'!$A$6:$Q$1174,10,0)))</f>
        <v>x</v>
      </c>
      <c r="I53" s="6" t="str">
        <f aca="false">IF(A53="","",1)</f>
        <v/>
      </c>
      <c r="J53" s="218" t="str">
        <f aca="false">IF(ISNUMBER($H53),IF(ISERROR(VLOOKUP($A53,'[1]liste reference'!$A$6:$Q$1174,6,0)),IF(ISERROR(VLOOKUP($A53,'[1]liste reference'!$B$6:$Q$1174,5,0)),"nu",VLOOKUP($A53,'[1]liste reference'!$B$6:$Q$1174,5,0)),VLOOKUP($A53,'[1]liste reference'!$A$6:$Q$1174,6,0)),"nu")</f>
        <v>nu</v>
      </c>
      <c r="K53" s="218" t="str">
        <f aca="false">IF(ISNUMBER($H53),IF(ISERROR(VLOOKUP($A53,'[1]liste reference'!$A$6:$Q$1174,7,0)),IF(ISERROR(VLOOKUP($A53,'[1]liste reference'!$B$6:$Q$1174,6,0)),"nu",VLOOKUP($A53,'[1]liste reference'!$B$6:$Q$1174,6,0)),VLOOKUP($A53,'[1]liste reference'!$A$6:$Q$1174,7,0)),"nu")</f>
        <v>nu</v>
      </c>
      <c r="L53" s="202" t="str">
        <f aca="false">IF(A53="NEWCOD",IF(W53="","Renseigner le champ 'Nouveau taxon'",$W53),IF(ISTEXT($E53),"Taxon déjà saisi !",IF(OR(A53="",A53="!!!!!!"),"",IF(ISERROR(VLOOKUP($A53,'[1]liste reference'!$A$6:$B$1174,2,0)),IF(ISERROR(VLOOKUP($A53,'[1]liste reference'!$B$6:$B$1174,1,0)),"non répertorié ou synonyme. Vérifiez !",VLOOKUP($A53,'[1]liste reference'!$B$6:$B$1174,1,0)),VLOOKUP(A53,'[1]liste reference'!$A$6:$B$1174,2,0)))))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IF(OR($A53="NEWCOD",$A53="!!!!!!"),IF(X53="","NoCod",X53),IF($A53="","",IF(ISERROR(VLOOKUP($A53,'[1]liste reference'!$A$6:$H$1174,8,FALSE())),IF(ISERROR(VLOOKUP($A53,'[1]liste reference'!$B$6:$H$1174,7,FALSE())),"",VLOOKUP($A53,'[1]liste reference'!$B$6:$H$1174,7,FALSE())),VLOOKUP($A53,'[1]liste reference'!$A$6:$H$1174,8,FALSE()))))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IF(AND(ISNUMBER(F53),OR(A53="",A53="!!!!!!")),"!!!!!!",IF(A53="new.cod","NEWCOD",IF(AND((Z53=""),ISTEXT(A53),A53&lt;&gt;"!!!!!!"),A53,IF(Z53="","",INDEX('[1]liste reference'!$A$6:$A$1174,Z53)))))</f>
        <v/>
      </c>
      <c r="Z53" s="192" t="str">
        <f aca="false">IF(ISERROR(MATCH(A53,'[1]liste reference'!$A$6:$A$1174,0)),IF(ISERROR(MATCH(A53,'[1]liste reference'!$B$6:$B$1174,0)),"",(MATCH(A53,'[1]liste reference'!$B$6:$B$1174,0))),(MATCH(A53,'[1]liste reference'!$A$6:$A$1174,0)))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reference'!$A$6:$B$1174,2,0)),IF(ISERROR(VLOOKUP($A54,'[1]liste reference'!$B$6:$B$1174,1,0)),"",VLOOKUP($A54,'[1]liste reference'!$B$6:$B$1174,1,0)),VLOOKUP($A54,'[1]liste reference'!$A$6:$B$1174,2,0))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IF(A54="","",IF(ISERROR(VLOOKUP($A54,'[1]liste reference'!$A$6:$Q$1174,9,0)),IF(ISERROR(VLOOKUP($A54,'[1]liste reference'!$B$6:$Q$1174,8,0)),"    -",VLOOKUP($A54,'[1]liste reference'!$B$6:$Q$1174,8,0)),VLOOKUP($A54,'[1]liste reference'!$A$6:$Q$1174,9,0)))</f>
        <v/>
      </c>
      <c r="H54" s="217" t="str">
        <f aca="false">IF(A54="","x",IF(ISERROR(VLOOKUP($A54,'[1]liste reference'!$A$6:$Q$1174,10,0)),IF(ISERROR(VLOOKUP($A54,'[1]liste reference'!$B$6:$Q$1174,9,0)),"x",VLOOKUP($A54,'[1]liste reference'!$B$6:$Q$1174,9,0)),VLOOKUP($A54,'[1]liste reference'!$A$6:$Q$1174,10,0)))</f>
        <v>x</v>
      </c>
      <c r="I54" s="6" t="str">
        <f aca="false">IF(A54="","",1)</f>
        <v/>
      </c>
      <c r="J54" s="218" t="str">
        <f aca="false">IF(ISNUMBER($H54),IF(ISERROR(VLOOKUP($A54,'[1]liste reference'!$A$6:$Q$1174,6,0)),IF(ISERROR(VLOOKUP($A54,'[1]liste reference'!$B$6:$Q$1174,5,0)),"nu",VLOOKUP($A54,'[1]liste reference'!$B$6:$Q$1174,5,0)),VLOOKUP($A54,'[1]liste reference'!$A$6:$Q$1174,6,0)),"nu")</f>
        <v>nu</v>
      </c>
      <c r="K54" s="218" t="str">
        <f aca="false">IF(ISNUMBER($H54),IF(ISERROR(VLOOKUP($A54,'[1]liste reference'!$A$6:$Q$1174,7,0)),IF(ISERROR(VLOOKUP($A54,'[1]liste reference'!$B$6:$Q$1174,6,0)),"nu",VLOOKUP($A54,'[1]liste reference'!$B$6:$Q$1174,6,0)),VLOOKUP($A54,'[1]liste reference'!$A$6:$Q$1174,7,0)),"nu")</f>
        <v>nu</v>
      </c>
      <c r="L54" s="202" t="str">
        <f aca="false">IF(A54="NEWCOD",IF(W54="","Renseigner le champ 'Nouveau taxon'",$W54),IF(ISTEXT($E54),"Taxon déjà saisi !",IF(OR(A54="",A54="!!!!!!"),"",IF(ISERROR(VLOOKUP($A54,'[1]liste reference'!$A$6:$B$1174,2,0)),IF(ISERROR(VLOOKUP($A54,'[1]liste reference'!$B$6:$B$1174,1,0)),"non répertorié ou synonyme. Vérifiez !",VLOOKUP($A54,'[1]liste reference'!$B$6:$B$1174,1,0)),VLOOKUP(A54,'[1]liste reference'!$A$6:$B$1174,2,0)))))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IF(OR($A54="NEWCOD",$A54="!!!!!!"),IF(X54="","NoCod",X54),IF($A54="","",IF(ISERROR(VLOOKUP($A54,'[1]liste reference'!$A$6:$H$1174,8,FALSE())),IF(ISERROR(VLOOKUP($A54,'[1]liste reference'!$B$6:$H$1174,7,FALSE())),"",VLOOKUP($A54,'[1]liste reference'!$B$6:$H$1174,7,FALSE())),VLOOKUP($A54,'[1]liste reference'!$A$6:$H$1174,8,FALSE()))))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IF(AND(ISNUMBER(F54),OR(A54="",A54="!!!!!!")),"!!!!!!",IF(A54="new.cod","NEWCOD",IF(AND((Z54=""),ISTEXT(A54),A54&lt;&gt;"!!!!!!"),A54,IF(Z54="","",INDEX('[1]liste reference'!$A$6:$A$1174,Z54)))))</f>
        <v/>
      </c>
      <c r="Z54" s="192" t="str">
        <f aca="false">IF(ISERROR(MATCH(A54,'[1]liste reference'!$A$6:$A$1174,0)),IF(ISERROR(MATCH(A54,'[1]liste reference'!$B$6:$B$1174,0)),"",(MATCH(A54,'[1]liste reference'!$B$6:$B$1174,0))),(MATCH(A54,'[1]liste reference'!$A$6:$A$1174,0)))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reference'!$A$6:$B$1174,2,0)),IF(ISERROR(VLOOKUP($A55,'[1]liste reference'!$B$6:$B$1174,1,0)),"",VLOOKUP($A55,'[1]liste reference'!$B$6:$B$1174,1,0)),VLOOKUP($A55,'[1]liste reference'!$A$6:$B$1174,2,0))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IF(A55="","",IF(ISERROR(VLOOKUP($A55,'[1]liste reference'!$A$6:$Q$1174,9,0)),IF(ISERROR(VLOOKUP($A55,'[1]liste reference'!$B$6:$Q$1174,8,0)),"    -",VLOOKUP($A55,'[1]liste reference'!$B$6:$Q$1174,8,0)),VLOOKUP($A55,'[1]liste reference'!$A$6:$Q$1174,9,0)))</f>
        <v/>
      </c>
      <c r="H55" s="217" t="str">
        <f aca="false">IF(A55="","x",IF(ISERROR(VLOOKUP($A55,'[1]liste reference'!$A$6:$Q$1174,10,0)),IF(ISERROR(VLOOKUP($A55,'[1]liste reference'!$B$6:$Q$1174,9,0)),"x",VLOOKUP($A55,'[1]liste reference'!$B$6:$Q$1174,9,0)),VLOOKUP($A55,'[1]liste reference'!$A$6:$Q$1174,10,0)))</f>
        <v>x</v>
      </c>
      <c r="I55" s="6" t="str">
        <f aca="false">IF(A55="","",1)</f>
        <v/>
      </c>
      <c r="J55" s="218" t="str">
        <f aca="false">IF(ISNUMBER($H55),IF(ISERROR(VLOOKUP($A55,'[1]liste reference'!$A$6:$Q$1174,6,0)),IF(ISERROR(VLOOKUP($A55,'[1]liste reference'!$B$6:$Q$1174,5,0)),"nu",VLOOKUP($A55,'[1]liste reference'!$B$6:$Q$1174,5,0)),VLOOKUP($A55,'[1]liste reference'!$A$6:$Q$1174,6,0)),"nu")</f>
        <v>nu</v>
      </c>
      <c r="K55" s="218" t="str">
        <f aca="false">IF(ISNUMBER($H55),IF(ISERROR(VLOOKUP($A55,'[1]liste reference'!$A$6:$Q$1174,7,0)),IF(ISERROR(VLOOKUP($A55,'[1]liste reference'!$B$6:$Q$1174,6,0)),"nu",VLOOKUP($A55,'[1]liste reference'!$B$6:$Q$1174,6,0)),VLOOKUP($A55,'[1]liste reference'!$A$6:$Q$1174,7,0)),"nu")</f>
        <v>nu</v>
      </c>
      <c r="L55" s="202" t="str">
        <f aca="false">IF(A55="NEWCOD",IF(W55="","Renseigner le champ 'Nouveau taxon'",$W55),IF(ISTEXT($E55),"Taxon déjà saisi !",IF(OR(A55="",A55="!!!!!!"),"",IF(ISERROR(VLOOKUP($A55,'[1]liste reference'!$A$6:$B$1174,2,0)),IF(ISERROR(VLOOKUP($A55,'[1]liste reference'!$B$6:$B$1174,1,0)),"non répertorié ou synonyme. Vérifiez !",VLOOKUP($A55,'[1]liste reference'!$B$6:$B$1174,1,0)),VLOOKUP(A55,'[1]liste reference'!$A$6:$B$1174,2,0)))))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IF(OR($A55="NEWCOD",$A55="!!!!!!"),IF(X55="","NoCod",X55),IF($A55="","",IF(ISERROR(VLOOKUP($A55,'[1]liste reference'!$A$6:$H$1174,8,FALSE())),IF(ISERROR(VLOOKUP($A55,'[1]liste reference'!$B$6:$H$1174,7,FALSE())),"",VLOOKUP($A55,'[1]liste reference'!$B$6:$H$1174,7,FALSE())),VLOOKUP($A55,'[1]liste reference'!$A$6:$H$1174,8,FALSE()))))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IF(AND(ISNUMBER(F55),OR(A55="",A55="!!!!!!")),"!!!!!!",IF(A55="new.cod","NEWCOD",IF(AND((Z55=""),ISTEXT(A55),A55&lt;&gt;"!!!!!!"),A55,IF(Z55="","",INDEX('[1]liste reference'!$A$6:$A$1174,Z55)))))</f>
        <v/>
      </c>
      <c r="Z55" s="192" t="str">
        <f aca="false">IF(ISERROR(MATCH(A55,'[1]liste reference'!$A$6:$A$1174,0)),IF(ISERROR(MATCH(A55,'[1]liste reference'!$B$6:$B$1174,0)),"",(MATCH(A55,'[1]liste reference'!$B$6:$B$1174,0))),(MATCH(A55,'[1]liste reference'!$A$6:$A$1174,0)))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reference'!$A$6:$B$1174,2,0)),IF(ISERROR(VLOOKUP($A56,'[1]liste reference'!$B$6:$B$1174,1,0)),"",VLOOKUP($A56,'[1]liste reference'!$B$6:$B$1174,1,0)),VLOOKUP($A56,'[1]liste reference'!$A$6:$B$1174,2,0))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IF(A56="","",IF(ISERROR(VLOOKUP($A56,'[1]liste reference'!$A$6:$Q$1174,9,0)),IF(ISERROR(VLOOKUP($A56,'[1]liste reference'!$B$6:$Q$1174,8,0)),"    -",VLOOKUP($A56,'[1]liste reference'!$B$6:$Q$1174,8,0)),VLOOKUP($A56,'[1]liste reference'!$A$6:$Q$1174,9,0)))</f>
        <v/>
      </c>
      <c r="H56" s="217" t="str">
        <f aca="false">IF(A56="","x",IF(ISERROR(VLOOKUP($A56,'[1]liste reference'!$A$6:$Q$1174,10,0)),IF(ISERROR(VLOOKUP($A56,'[1]liste reference'!$B$6:$Q$1174,9,0)),"x",VLOOKUP($A56,'[1]liste reference'!$B$6:$Q$1174,9,0)),VLOOKUP($A56,'[1]liste reference'!$A$6:$Q$1174,10,0)))</f>
        <v>x</v>
      </c>
      <c r="I56" s="6" t="str">
        <f aca="false">IF(A56="","",1)</f>
        <v/>
      </c>
      <c r="J56" s="218" t="str">
        <f aca="false">IF(ISNUMBER($H56),IF(ISERROR(VLOOKUP($A56,'[1]liste reference'!$A$6:$Q$1174,6,0)),IF(ISERROR(VLOOKUP($A56,'[1]liste reference'!$B$6:$Q$1174,5,0)),"nu",VLOOKUP($A56,'[1]liste reference'!$B$6:$Q$1174,5,0)),VLOOKUP($A56,'[1]liste reference'!$A$6:$Q$1174,6,0)),"nu")</f>
        <v>nu</v>
      </c>
      <c r="K56" s="218" t="str">
        <f aca="false">IF(ISNUMBER($H56),IF(ISERROR(VLOOKUP($A56,'[1]liste reference'!$A$6:$Q$1174,7,0)),IF(ISERROR(VLOOKUP($A56,'[1]liste reference'!$B$6:$Q$1174,6,0)),"nu",VLOOKUP($A56,'[1]liste reference'!$B$6:$Q$1174,6,0)),VLOOKUP($A56,'[1]liste reference'!$A$6:$Q$1174,7,0)),"nu")</f>
        <v>nu</v>
      </c>
      <c r="L56" s="202" t="str">
        <f aca="false">IF(A56="NEWCOD",IF(W56="","Renseigner le champ 'Nouveau taxon'",$W56),IF(ISTEXT($E56),"Taxon déjà saisi !",IF(OR(A56="",A56="!!!!!!"),"",IF(ISERROR(VLOOKUP($A56,'[1]liste reference'!$A$6:$B$1174,2,0)),IF(ISERROR(VLOOKUP($A56,'[1]liste reference'!$B$6:$B$1174,1,0)),"non répertorié ou synonyme. Vérifiez !",VLOOKUP($A56,'[1]liste reference'!$B$6:$B$1174,1,0)),VLOOKUP(A56,'[1]liste reference'!$A$6:$B$1174,2,0)))))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IF(OR($A56="NEWCOD",$A56="!!!!!!"),IF(X56="","NoCod",X56),IF($A56="","",IF(ISERROR(VLOOKUP($A56,'[1]liste reference'!$A$6:$H$1174,8,FALSE())),IF(ISERROR(VLOOKUP($A56,'[1]liste reference'!$B$6:$H$1174,7,FALSE())),"",VLOOKUP($A56,'[1]liste reference'!$B$6:$H$1174,7,FALSE())),VLOOKUP($A56,'[1]liste reference'!$A$6:$H$1174,8,FALSE()))))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IF(AND(ISNUMBER(F56),OR(A56="",A56="!!!!!!")),"!!!!!!",IF(A56="new.cod","NEWCOD",IF(AND((Z56=""),ISTEXT(A56),A56&lt;&gt;"!!!!!!"),A56,IF(Z56="","",INDEX('[1]liste reference'!$A$6:$A$1174,Z56)))))</f>
        <v/>
      </c>
      <c r="Z56" s="192" t="str">
        <f aca="false">IF(ISERROR(MATCH(A56,'[1]liste reference'!$A$6:$A$1174,0)),IF(ISERROR(MATCH(A56,'[1]liste reference'!$B$6:$B$1174,0)),"",(MATCH(A56,'[1]liste reference'!$B$6:$B$1174,0))),(MATCH(A56,'[1]liste reference'!$A$6:$A$1174,0)))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reference'!$A$6:$B$1174,2,0)),IF(ISERROR(VLOOKUP($A57,'[1]liste reference'!$B$6:$B$1174,1,0)),"",VLOOKUP($A57,'[1]liste reference'!$B$6:$B$1174,1,0)),VLOOKUP($A57,'[1]liste reference'!$A$6:$B$1174,2,0))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IF(A57="","",IF(ISERROR(VLOOKUP($A57,'[1]liste reference'!$A$6:$Q$1174,9,0)),IF(ISERROR(VLOOKUP($A57,'[1]liste reference'!$B$6:$Q$1174,8,0)),"    -",VLOOKUP($A57,'[1]liste reference'!$B$6:$Q$1174,8,0)),VLOOKUP($A57,'[1]liste reference'!$A$6:$Q$1174,9,0)))</f>
        <v/>
      </c>
      <c r="H57" s="217" t="str">
        <f aca="false">IF(A57="","x",IF(ISERROR(VLOOKUP($A57,'[1]liste reference'!$A$6:$Q$1174,10,0)),IF(ISERROR(VLOOKUP($A57,'[1]liste reference'!$B$6:$Q$1174,9,0)),"x",VLOOKUP($A57,'[1]liste reference'!$B$6:$Q$1174,9,0)),VLOOKUP($A57,'[1]liste reference'!$A$6:$Q$1174,10,0)))</f>
        <v>x</v>
      </c>
      <c r="I57" s="6" t="str">
        <f aca="false">IF(A57="","",1)</f>
        <v/>
      </c>
      <c r="J57" s="218" t="str">
        <f aca="false">IF(ISNUMBER($H57),IF(ISERROR(VLOOKUP($A57,'[1]liste reference'!$A$6:$Q$1174,6,0)),IF(ISERROR(VLOOKUP($A57,'[1]liste reference'!$B$6:$Q$1174,5,0)),"nu",VLOOKUP($A57,'[1]liste reference'!$B$6:$Q$1174,5,0)),VLOOKUP($A57,'[1]liste reference'!$A$6:$Q$1174,6,0)),"nu")</f>
        <v>nu</v>
      </c>
      <c r="K57" s="218" t="str">
        <f aca="false">IF(ISNUMBER($H57),IF(ISERROR(VLOOKUP($A57,'[1]liste reference'!$A$6:$Q$1174,7,0)),IF(ISERROR(VLOOKUP($A57,'[1]liste reference'!$B$6:$Q$1174,6,0)),"nu",VLOOKUP($A57,'[1]liste reference'!$B$6:$Q$1174,6,0)),VLOOKUP($A57,'[1]liste reference'!$A$6:$Q$1174,7,0)),"nu")</f>
        <v>nu</v>
      </c>
      <c r="L57" s="202" t="str">
        <f aca="false">IF(A57="NEWCOD",IF(W57="","Renseigner le champ 'Nouveau taxon'",$W57),IF(ISTEXT($E57),"Taxon déjà saisi !",IF(OR(A57="",A57="!!!!!!"),"",IF(ISERROR(VLOOKUP($A57,'[1]liste reference'!$A$6:$B$1174,2,0)),IF(ISERROR(VLOOKUP($A57,'[1]liste reference'!$B$6:$B$1174,1,0)),"non répertorié ou synonyme. Vérifiez !",VLOOKUP($A57,'[1]liste reference'!$B$6:$B$1174,1,0)),VLOOKUP(A57,'[1]liste reference'!$A$6:$B$1174,2,0)))))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IF(OR($A57="NEWCOD",$A57="!!!!!!"),IF(X57="","NoCod",X57),IF($A57="","",IF(ISERROR(VLOOKUP($A57,'[1]liste reference'!$A$6:$H$1174,8,FALSE())),IF(ISERROR(VLOOKUP($A57,'[1]liste reference'!$B$6:$H$1174,7,FALSE())),"",VLOOKUP($A57,'[1]liste reference'!$B$6:$H$1174,7,FALSE())),VLOOKUP($A57,'[1]liste reference'!$A$6:$H$1174,8,FALSE()))))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IF(AND(ISNUMBER(F57),OR(A57="",A57="!!!!!!")),"!!!!!!",IF(A57="new.cod","NEWCOD",IF(AND((Z57=""),ISTEXT(A57),A57&lt;&gt;"!!!!!!"),A57,IF(Z57="","",INDEX('[1]liste reference'!$A$6:$A$1174,Z57)))))</f>
        <v/>
      </c>
      <c r="Z57" s="192" t="str">
        <f aca="false">IF(ISERROR(MATCH(A57,'[1]liste reference'!$A$6:$A$1174,0)),IF(ISERROR(MATCH(A57,'[1]liste reference'!$B$6:$B$1174,0)),"",(MATCH(A57,'[1]liste reference'!$B$6:$B$1174,0))),(MATCH(A57,'[1]liste reference'!$A$6:$A$1174,0)))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reference'!$A$6:$B$1174,2,0)),IF(ISERROR(VLOOKUP($A58,'[1]liste reference'!$B$6:$B$1174,1,0)),"",VLOOKUP($A58,'[1]liste reference'!$B$6:$B$1174,1,0)),VLOOKUP($A58,'[1]liste reference'!$A$6:$B$1174,2,0))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IF(A58="","",IF(ISERROR(VLOOKUP($A58,'[1]liste reference'!$A$6:$Q$1174,9,0)),IF(ISERROR(VLOOKUP($A58,'[1]liste reference'!$B$6:$Q$1174,8,0)),"    -",VLOOKUP($A58,'[1]liste reference'!$B$6:$Q$1174,8,0)),VLOOKUP($A58,'[1]liste reference'!$A$6:$Q$1174,9,0)))</f>
        <v/>
      </c>
      <c r="H58" s="217" t="str">
        <f aca="false">IF(A58="","x",IF(ISERROR(VLOOKUP($A58,'[1]liste reference'!$A$6:$Q$1174,10,0)),IF(ISERROR(VLOOKUP($A58,'[1]liste reference'!$B$6:$Q$1174,9,0)),"x",VLOOKUP($A58,'[1]liste reference'!$B$6:$Q$1174,9,0)),VLOOKUP($A58,'[1]liste reference'!$A$6:$Q$1174,10,0)))</f>
        <v>x</v>
      </c>
      <c r="I58" s="6" t="str">
        <f aca="false">IF(A58="","",1)</f>
        <v/>
      </c>
      <c r="J58" s="218" t="str">
        <f aca="false">IF(ISNUMBER($H58),IF(ISERROR(VLOOKUP($A58,'[1]liste reference'!$A$6:$Q$1174,6,0)),IF(ISERROR(VLOOKUP($A58,'[1]liste reference'!$B$6:$Q$1174,5,0)),"nu",VLOOKUP($A58,'[1]liste reference'!$B$6:$Q$1174,5,0)),VLOOKUP($A58,'[1]liste reference'!$A$6:$Q$1174,6,0)),"nu")</f>
        <v>nu</v>
      </c>
      <c r="K58" s="218" t="str">
        <f aca="false">IF(ISNUMBER($H58),IF(ISERROR(VLOOKUP($A58,'[1]liste reference'!$A$6:$Q$1174,7,0)),IF(ISERROR(VLOOKUP($A58,'[1]liste reference'!$B$6:$Q$1174,6,0)),"nu",VLOOKUP($A58,'[1]liste reference'!$B$6:$Q$1174,6,0)),VLOOKUP($A58,'[1]liste reference'!$A$6:$Q$1174,7,0)),"nu")</f>
        <v>nu</v>
      </c>
      <c r="L58" s="202" t="str">
        <f aca="false">IF(A58="NEWCOD",IF(W58="","Renseigner le champ 'Nouveau taxon'",$W58),IF(ISTEXT($E58),"Taxon déjà saisi !",IF(OR(A58="",A58="!!!!!!"),"",IF(ISERROR(VLOOKUP($A58,'[1]liste reference'!$A$6:$B$1174,2,0)),IF(ISERROR(VLOOKUP($A58,'[1]liste reference'!$B$6:$B$1174,1,0)),"non répertorié ou synonyme. Vérifiez !",VLOOKUP($A58,'[1]liste reference'!$B$6:$B$1174,1,0)),VLOOKUP(A58,'[1]liste reference'!$A$6:$B$1174,2,0)))))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IF(OR($A58="NEWCOD",$A58="!!!!!!"),IF(X58="","NoCod",X58),IF($A58="","",IF(ISERROR(VLOOKUP($A58,'[1]liste reference'!$A$6:$H$1174,8,FALSE())),IF(ISERROR(VLOOKUP($A58,'[1]liste reference'!$B$6:$H$1174,7,FALSE())),"",VLOOKUP($A58,'[1]liste reference'!$B$6:$H$1174,7,FALSE())),VLOOKUP($A58,'[1]liste reference'!$A$6:$H$1174,8,FALSE()))))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IF(AND(ISNUMBER(F58),OR(A58="",A58="!!!!!!")),"!!!!!!",IF(A58="new.cod","NEWCOD",IF(AND((Z58=""),ISTEXT(A58),A58&lt;&gt;"!!!!!!"),A58,IF(Z58="","",INDEX('[1]liste reference'!$A$6:$A$1174,Z58)))))</f>
        <v/>
      </c>
      <c r="Z58" s="192" t="str">
        <f aca="false">IF(ISERROR(MATCH(A58,'[1]liste reference'!$A$6:$A$1174,0)),IF(ISERROR(MATCH(A58,'[1]liste reference'!$B$6:$B$1174,0)),"",(MATCH(A58,'[1]liste reference'!$B$6:$B$1174,0))),(MATCH(A58,'[1]liste reference'!$A$6:$A$1174,0)))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reference'!$A$6:$B$1174,2,0)),IF(ISERROR(VLOOKUP($A59,'[1]liste reference'!$B$6:$B$1174,1,0)),"",VLOOKUP($A59,'[1]liste reference'!$B$6:$B$1174,1,0)),VLOOKUP($A59,'[1]liste reference'!$A$6:$B$1174,2,0))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IF(A59="","",IF(ISERROR(VLOOKUP($A59,'[1]liste reference'!$A$6:$Q$1174,9,0)),IF(ISERROR(VLOOKUP($A59,'[1]liste reference'!$B$6:$Q$1174,8,0)),"    -",VLOOKUP($A59,'[1]liste reference'!$B$6:$Q$1174,8,0)),VLOOKUP($A59,'[1]liste reference'!$A$6:$Q$1174,9,0)))</f>
        <v/>
      </c>
      <c r="H59" s="217" t="str">
        <f aca="false">IF(A59="","x",IF(ISERROR(VLOOKUP($A59,'[1]liste reference'!$A$6:$Q$1174,10,0)),IF(ISERROR(VLOOKUP($A59,'[1]liste reference'!$B$6:$Q$1174,9,0)),"x",VLOOKUP($A59,'[1]liste reference'!$B$6:$Q$1174,9,0)),VLOOKUP($A59,'[1]liste reference'!$A$6:$Q$1174,10,0)))</f>
        <v>x</v>
      </c>
      <c r="I59" s="6" t="str">
        <f aca="false">IF(A59="","",1)</f>
        <v/>
      </c>
      <c r="J59" s="218" t="str">
        <f aca="false">IF(ISNUMBER($H59),IF(ISERROR(VLOOKUP($A59,'[1]liste reference'!$A$6:$Q$1174,6,0)),IF(ISERROR(VLOOKUP($A59,'[1]liste reference'!$B$6:$Q$1174,5,0)),"nu",VLOOKUP($A59,'[1]liste reference'!$B$6:$Q$1174,5,0)),VLOOKUP($A59,'[1]liste reference'!$A$6:$Q$1174,6,0)),"nu")</f>
        <v>nu</v>
      </c>
      <c r="K59" s="218" t="str">
        <f aca="false">IF(ISNUMBER($H59),IF(ISERROR(VLOOKUP($A59,'[1]liste reference'!$A$6:$Q$1174,7,0)),IF(ISERROR(VLOOKUP($A59,'[1]liste reference'!$B$6:$Q$1174,6,0)),"nu",VLOOKUP($A59,'[1]liste reference'!$B$6:$Q$1174,6,0)),VLOOKUP($A59,'[1]liste reference'!$A$6:$Q$1174,7,0)),"nu")</f>
        <v>nu</v>
      </c>
      <c r="L59" s="202" t="str">
        <f aca="false">IF(A59="NEWCOD",IF(W59="","Renseigner le champ 'Nouveau taxon'",$W59),IF(ISTEXT($E59),"Taxon déjà saisi !",IF(OR(A59="",A59="!!!!!!"),"",IF(ISERROR(VLOOKUP($A59,'[1]liste reference'!$A$6:$B$1174,2,0)),IF(ISERROR(VLOOKUP($A59,'[1]liste reference'!$B$6:$B$1174,1,0)),"non répertorié ou synonyme. Vérifiez !",VLOOKUP($A59,'[1]liste reference'!$B$6:$B$1174,1,0)),VLOOKUP(A59,'[1]liste reference'!$A$6:$B$1174,2,0)))))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IF(OR($A59="NEWCOD",$A59="!!!!!!"),IF(X59="","NoCod",X59),IF($A59="","",IF(ISERROR(VLOOKUP($A59,'[1]liste reference'!$A$6:$H$1174,8,FALSE())),IF(ISERROR(VLOOKUP($A59,'[1]liste reference'!$B$6:$H$1174,7,FALSE())),"",VLOOKUP($A59,'[1]liste reference'!$B$6:$H$1174,7,FALSE())),VLOOKUP($A59,'[1]liste reference'!$A$6:$H$1174,8,FALSE()))))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IF(AND(ISNUMBER(F59),OR(A59="",A59="!!!!!!")),"!!!!!!",IF(A59="new.cod","NEWCOD",IF(AND((Z59=""),ISTEXT(A59),A59&lt;&gt;"!!!!!!"),A59,IF(Z59="","",INDEX('[1]liste reference'!$A$6:$A$1174,Z59)))))</f>
        <v/>
      </c>
      <c r="Z59" s="192" t="str">
        <f aca="false">IF(ISERROR(MATCH(A59,'[1]liste reference'!$A$6:$A$1174,0)),IF(ISERROR(MATCH(A59,'[1]liste reference'!$B$6:$B$1174,0)),"",(MATCH(A59,'[1]liste reference'!$B$6:$B$1174,0))),(MATCH(A59,'[1]liste reference'!$A$6:$A$1174,0)))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reference'!$A$6:$B$1174,2,0)),IF(ISERROR(VLOOKUP($A60,'[1]liste reference'!$B$6:$B$1174,1,0)),"",VLOOKUP($A60,'[1]liste reference'!$B$6:$B$1174,1,0)),VLOOKUP($A60,'[1]liste reference'!$A$6:$B$1174,2,0))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IF(A60="","",IF(ISERROR(VLOOKUP($A60,'[1]liste reference'!$A$6:$Q$1174,9,0)),IF(ISERROR(VLOOKUP($A60,'[1]liste reference'!$B$6:$Q$1174,8,0)),"    -",VLOOKUP($A60,'[1]liste reference'!$B$6:$Q$1174,8,0)),VLOOKUP($A60,'[1]liste reference'!$A$6:$Q$1174,9,0)))</f>
        <v/>
      </c>
      <c r="H60" s="217" t="str">
        <f aca="false">IF(A60="","x",IF(ISERROR(VLOOKUP($A60,'[1]liste reference'!$A$6:$Q$1174,10,0)),IF(ISERROR(VLOOKUP($A60,'[1]liste reference'!$B$6:$Q$1174,9,0)),"x",VLOOKUP($A60,'[1]liste reference'!$B$6:$Q$1174,9,0)),VLOOKUP($A60,'[1]liste reference'!$A$6:$Q$1174,10,0)))</f>
        <v>x</v>
      </c>
      <c r="I60" s="6" t="str">
        <f aca="false">IF(A60="","",1)</f>
        <v/>
      </c>
      <c r="J60" s="218" t="str">
        <f aca="false">IF(ISNUMBER($H60),IF(ISERROR(VLOOKUP($A60,'[1]liste reference'!$A$6:$Q$1174,6,0)),IF(ISERROR(VLOOKUP($A60,'[1]liste reference'!$B$6:$Q$1174,5,0)),"nu",VLOOKUP($A60,'[1]liste reference'!$B$6:$Q$1174,5,0)),VLOOKUP($A60,'[1]liste reference'!$A$6:$Q$1174,6,0)),"nu")</f>
        <v>nu</v>
      </c>
      <c r="K60" s="218" t="str">
        <f aca="false">IF(ISNUMBER($H60),IF(ISERROR(VLOOKUP($A60,'[1]liste reference'!$A$6:$Q$1174,7,0)),IF(ISERROR(VLOOKUP($A60,'[1]liste reference'!$B$6:$Q$1174,6,0)),"nu",VLOOKUP($A60,'[1]liste reference'!$B$6:$Q$1174,6,0)),VLOOKUP($A60,'[1]liste reference'!$A$6:$Q$1174,7,0)),"nu")</f>
        <v>nu</v>
      </c>
      <c r="L60" s="202" t="str">
        <f aca="false">IF(A60="NEWCOD",IF(W60="","Renseigner le champ 'Nouveau taxon'",$W60),IF(ISTEXT($E60),"Taxon déjà saisi !",IF(OR(A60="",A60="!!!!!!"),"",IF(ISERROR(VLOOKUP($A60,'[1]liste reference'!$A$6:$B$1174,2,0)),IF(ISERROR(VLOOKUP($A60,'[1]liste reference'!$B$6:$B$1174,1,0)),"non répertorié ou synonyme. Vérifiez !",VLOOKUP($A60,'[1]liste reference'!$B$6:$B$1174,1,0)),VLOOKUP(A60,'[1]liste reference'!$A$6:$B$1174,2,0)))))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IF(OR($A60="NEWCOD",$A60="!!!!!!"),IF(X60="","NoCod",X60),IF($A60="","",IF(ISERROR(VLOOKUP($A60,'[1]liste reference'!$A$6:$H$1174,8,FALSE())),IF(ISERROR(VLOOKUP($A60,'[1]liste reference'!$B$6:$H$1174,7,FALSE())),"",VLOOKUP($A60,'[1]liste reference'!$B$6:$H$1174,7,FALSE())),VLOOKUP($A60,'[1]liste reference'!$A$6:$H$1174,8,FALSE()))))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IF(AND(ISNUMBER(F60),OR(A60="",A60="!!!!!!")),"!!!!!!",IF(A60="new.cod","NEWCOD",IF(AND((Z60=""),ISTEXT(A60),A60&lt;&gt;"!!!!!!"),A60,IF(Z60="","",INDEX('[1]liste reference'!$A$6:$A$1174,Z60)))))</f>
        <v/>
      </c>
      <c r="Z60" s="192" t="str">
        <f aca="false">IF(ISERROR(MATCH(A60,'[1]liste reference'!$A$6:$A$1174,0)),IF(ISERROR(MATCH(A60,'[1]liste reference'!$B$6:$B$1174,0)),"",(MATCH(A60,'[1]liste reference'!$B$6:$B$1174,0))),(MATCH(A60,'[1]liste reference'!$A$6:$A$1174,0)))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reference'!$A$6:$B$1174,2,0)),IF(ISERROR(VLOOKUP($A61,'[1]liste reference'!$B$6:$B$1174,1,0)),"",VLOOKUP($A61,'[1]liste reference'!$B$6:$B$1174,1,0)),VLOOKUP($A61,'[1]liste reference'!$A$6:$B$1174,2,0))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IF(A61="","",IF(ISERROR(VLOOKUP($A61,'[1]liste reference'!$A$6:$Q$1174,9,0)),IF(ISERROR(VLOOKUP($A61,'[1]liste reference'!$B$6:$Q$1174,8,0)),"    -",VLOOKUP($A61,'[1]liste reference'!$B$6:$Q$1174,8,0)),VLOOKUP($A61,'[1]liste reference'!$A$6:$Q$1174,9,0)))</f>
        <v/>
      </c>
      <c r="H61" s="217" t="str">
        <f aca="false">IF(A61="","x",IF(ISERROR(VLOOKUP($A61,'[1]liste reference'!$A$6:$Q$1174,10,0)),IF(ISERROR(VLOOKUP($A61,'[1]liste reference'!$B$6:$Q$1174,9,0)),"x",VLOOKUP($A61,'[1]liste reference'!$B$6:$Q$1174,9,0)),VLOOKUP($A61,'[1]liste reference'!$A$6:$Q$1174,10,0)))</f>
        <v>x</v>
      </c>
      <c r="I61" s="6" t="str">
        <f aca="false">IF(A61="","",1)</f>
        <v/>
      </c>
      <c r="J61" s="218" t="str">
        <f aca="false">IF(ISNUMBER($H61),IF(ISERROR(VLOOKUP($A61,'[1]liste reference'!$A$6:$Q$1174,6,0)),IF(ISERROR(VLOOKUP($A61,'[1]liste reference'!$B$6:$Q$1174,5,0)),"nu",VLOOKUP($A61,'[1]liste reference'!$B$6:$Q$1174,5,0)),VLOOKUP($A61,'[1]liste reference'!$A$6:$Q$1174,6,0)),"nu")</f>
        <v>nu</v>
      </c>
      <c r="K61" s="218" t="str">
        <f aca="false">IF(ISNUMBER($H61),IF(ISERROR(VLOOKUP($A61,'[1]liste reference'!$A$6:$Q$1174,7,0)),IF(ISERROR(VLOOKUP($A61,'[1]liste reference'!$B$6:$Q$1174,6,0)),"nu",VLOOKUP($A61,'[1]liste reference'!$B$6:$Q$1174,6,0)),VLOOKUP($A61,'[1]liste reference'!$A$6:$Q$1174,7,0)),"nu")</f>
        <v>nu</v>
      </c>
      <c r="L61" s="202" t="str">
        <f aca="false">IF(A61="NEWCOD",IF(W61="","Renseigner le champ 'Nouveau taxon'",$W61),IF(ISTEXT($E61),"Taxon déjà saisi !",IF(OR(A61="",A61="!!!!!!"),"",IF(ISERROR(VLOOKUP($A61,'[1]liste reference'!$A$6:$B$1174,2,0)),IF(ISERROR(VLOOKUP($A61,'[1]liste reference'!$B$6:$B$1174,1,0)),"non répertorié ou synonyme. Vérifiez !",VLOOKUP($A61,'[1]liste reference'!$B$6:$B$1174,1,0)),VLOOKUP(A61,'[1]liste reference'!$A$6:$B$1174,2,0)))))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IF(OR($A61="NEWCOD",$A61="!!!!!!"),IF(X61="","NoCod",X61),IF($A61="","",IF(ISERROR(VLOOKUP($A61,'[1]liste reference'!$A$6:$H$1174,8,FALSE())),IF(ISERROR(VLOOKUP($A61,'[1]liste reference'!$B$6:$H$1174,7,FALSE())),"",VLOOKUP($A61,'[1]liste reference'!$B$6:$H$1174,7,FALSE())),VLOOKUP($A61,'[1]liste reference'!$A$6:$H$1174,8,FALSE()))))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IF(AND(ISNUMBER(F61),OR(A61="",A61="!!!!!!")),"!!!!!!",IF(A61="new.cod","NEWCOD",IF(AND((Z61=""),ISTEXT(A61),A61&lt;&gt;"!!!!!!"),A61,IF(Z61="","",INDEX('[1]liste reference'!$A$6:$A$1174,Z61)))))</f>
        <v/>
      </c>
      <c r="Z61" s="192" t="str">
        <f aca="false">IF(ISERROR(MATCH(A61,'[1]liste reference'!$A$6:$A$1174,0)),IF(ISERROR(MATCH(A61,'[1]liste reference'!$B$6:$B$1174,0)),"",(MATCH(A61,'[1]liste reference'!$B$6:$B$1174,0))),(MATCH(A61,'[1]liste reference'!$A$6:$A$1174,0)))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IF(ISERROR(VLOOKUP($A62,'[1]liste reference'!$A$6:$B$1174,2,0)),IF(ISERROR(VLOOKUP($A62,'[1]liste reference'!$B$6:$B$1174,1,0)),"",VLOOKUP($A62,'[1]liste reference'!$B$6:$B$1174,1,0)),VLOOKUP($A62,'[1]liste reference'!$A$6:$B$1174,2,0))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IF(A62="","",IF(ISERROR(VLOOKUP($A62,'[1]liste reference'!$A$6:$Q$1174,9,0)),IF(ISERROR(VLOOKUP($A62,'[1]liste reference'!$B$6:$Q$1174,8,0)),"    -",VLOOKUP($A62,'[1]liste reference'!$B$6:$Q$1174,8,0)),VLOOKUP($A62,'[1]liste reference'!$A$6:$Q$1174,9,0)))</f>
        <v/>
      </c>
      <c r="H62" s="217" t="str">
        <f aca="false">IF(A62="","x",IF(ISERROR(VLOOKUP($A62,'[1]liste reference'!$A$6:$Q$1174,10,0)),IF(ISERROR(VLOOKUP($A62,'[1]liste reference'!$B$6:$Q$1174,9,0)),"x",VLOOKUP($A62,'[1]liste reference'!$B$6:$Q$1174,9,0)),VLOOKUP($A62,'[1]liste reference'!$A$6:$Q$1174,10,0)))</f>
        <v>x</v>
      </c>
      <c r="I62" s="6" t="str">
        <f aca="false">IF(A62="","",1)</f>
        <v/>
      </c>
      <c r="J62" s="218" t="str">
        <f aca="false">IF(ISNUMBER($H62),IF(ISERROR(VLOOKUP($A62,'[1]liste reference'!$A$6:$Q$1174,6,0)),IF(ISERROR(VLOOKUP($A62,'[1]liste reference'!$B$6:$Q$1174,5,0)),"nu",VLOOKUP($A62,'[1]liste reference'!$B$6:$Q$1174,5,0)),VLOOKUP($A62,'[1]liste reference'!$A$6:$Q$1174,6,0)),"nu")</f>
        <v>nu</v>
      </c>
      <c r="K62" s="218" t="str">
        <f aca="false">IF(ISNUMBER($H62),IF(ISERROR(VLOOKUP($A62,'[1]liste reference'!$A$6:$Q$1174,7,0)),IF(ISERROR(VLOOKUP($A62,'[1]liste reference'!$B$6:$Q$1174,6,0)),"nu",VLOOKUP($A62,'[1]liste reference'!$B$6:$Q$1174,6,0)),VLOOKUP($A62,'[1]liste reference'!$A$6:$Q$1174,7,0)),"nu")</f>
        <v>nu</v>
      </c>
      <c r="L62" s="202" t="str">
        <f aca="false">IF(A62="NEWCOD",IF(W62="","Renseigner le champ 'Nouveau taxon'",$W62),IF(ISTEXT($E62),"Taxon déjà saisi !",IF(OR(A62="",A62="!!!!!!"),"",IF(ISERROR(VLOOKUP($A62,'[1]liste reference'!$A$6:$B$1174,2,0)),IF(ISERROR(VLOOKUP($A62,'[1]liste reference'!$B$6:$B$1174,1,0)),"non répertorié ou synonyme. Vérifiez !",VLOOKUP($A62,'[1]liste reference'!$B$6:$B$1174,1,0)),VLOOKUP(A62,'[1]liste reference'!$A$6:$B$1174,2,0)))))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IF(OR($A62="NEWCOD",$A62="!!!!!!"),IF(X62="","NoCod",X62),IF($A62="","",IF(ISERROR(VLOOKUP($A62,'[1]liste reference'!$A$6:$H$1174,8,FALSE())),IF(ISERROR(VLOOKUP($A62,'[1]liste reference'!$B$6:$H$1174,7,FALSE())),"",VLOOKUP($A62,'[1]liste reference'!$B$6:$H$1174,7,FALSE())),VLOOKUP($A62,'[1]liste reference'!$A$6:$H$1174,8,FALSE()))))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IF(AND(ISNUMBER(F62),OR(A62="",A62="!!!!!!")),"!!!!!!",IF(A62="new.cod","NEWCOD",IF(AND((Z62=""),ISTEXT(A62),A62&lt;&gt;"!!!!!!"),A62,IF(Z62="","",INDEX('[1]liste reference'!$A$6:$A$1174,Z62)))))</f>
        <v/>
      </c>
      <c r="Z62" s="192" t="str">
        <f aca="false">IF(ISERROR(MATCH(A62,'[1]liste reference'!$A$6:$A$1174,0)),IF(ISERROR(MATCH(A62,'[1]liste reference'!$B$6:$B$1174,0)),"",(MATCH(A62,'[1]liste reference'!$B$6:$B$1174,0))),(MATCH(A62,'[1]liste reference'!$A$6:$A$1174,0)))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IF(ISERROR(VLOOKUP($A63,'[1]liste reference'!$A$6:$B$1174,2,0)),IF(ISERROR(VLOOKUP($A63,'[1]liste reference'!$B$6:$B$1174,1,0)),"",VLOOKUP($A63,'[1]liste reference'!$B$6:$B$1174,1,0)),VLOOKUP($A63,'[1]liste reference'!$A$6:$B$1174,2,0))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IF(A63="","",IF(ISERROR(VLOOKUP($A63,'[1]liste reference'!$A$6:$Q$1174,9,0)),IF(ISERROR(VLOOKUP($A63,'[1]liste reference'!$B$6:$Q$1174,8,0)),"    -",VLOOKUP($A63,'[1]liste reference'!$B$6:$Q$1174,8,0)),VLOOKUP($A63,'[1]liste reference'!$A$6:$Q$1174,9,0)))</f>
        <v/>
      </c>
      <c r="H63" s="217" t="str">
        <f aca="false">IF(A63="","x",IF(ISERROR(VLOOKUP($A63,'[1]liste reference'!$A$6:$Q$1174,10,0)),IF(ISERROR(VLOOKUP($A63,'[1]liste reference'!$B$6:$Q$1174,9,0)),"x",VLOOKUP($A63,'[1]liste reference'!$B$6:$Q$1174,9,0)),VLOOKUP($A63,'[1]liste reference'!$A$6:$Q$1174,10,0)))</f>
        <v>x</v>
      </c>
      <c r="I63" s="6" t="str">
        <f aca="false">IF(A63="","",1)</f>
        <v/>
      </c>
      <c r="J63" s="218" t="str">
        <f aca="false">IF(ISNUMBER($H63),IF(ISERROR(VLOOKUP($A63,'[1]liste reference'!$A$6:$Q$1174,6,0)),IF(ISERROR(VLOOKUP($A63,'[1]liste reference'!$B$6:$Q$1174,5,0)),"nu",VLOOKUP($A63,'[1]liste reference'!$B$6:$Q$1174,5,0)),VLOOKUP($A63,'[1]liste reference'!$A$6:$Q$1174,6,0)),"nu")</f>
        <v>nu</v>
      </c>
      <c r="K63" s="218" t="str">
        <f aca="false">IF(ISNUMBER($H63),IF(ISERROR(VLOOKUP($A63,'[1]liste reference'!$A$6:$Q$1174,7,0)),IF(ISERROR(VLOOKUP($A63,'[1]liste reference'!$B$6:$Q$1174,6,0)),"nu",VLOOKUP($A63,'[1]liste reference'!$B$6:$Q$1174,6,0)),VLOOKUP($A63,'[1]liste reference'!$A$6:$Q$1174,7,0)),"nu")</f>
        <v>nu</v>
      </c>
      <c r="L63" s="202" t="str">
        <f aca="false">IF(A63="NEWCOD",IF(W63="","Renseigner le champ 'Nouveau taxon'",$W63),IF(ISTEXT($E63),"Taxon déjà saisi !",IF(OR(A63="",A63="!!!!!!"),"",IF(ISERROR(VLOOKUP($A63,'[1]liste reference'!$A$6:$B$1174,2,0)),IF(ISERROR(VLOOKUP($A63,'[1]liste reference'!$B$6:$B$1174,1,0)),"non répertorié ou synonyme. Vérifiez !",VLOOKUP($A63,'[1]liste reference'!$B$6:$B$1174,1,0)),VLOOKUP(A63,'[1]liste reference'!$A$6:$B$1174,2,0)))))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IF(OR($A63="NEWCOD",$A63="!!!!!!"),IF(X63="","NoCod",X63),IF($A63="","",IF(ISERROR(VLOOKUP($A63,'[1]liste reference'!$A$6:$H$1174,8,FALSE())),IF(ISERROR(VLOOKUP($A63,'[1]liste reference'!$B$6:$H$1174,7,FALSE())),"",VLOOKUP($A63,'[1]liste reference'!$B$6:$H$1174,7,FALSE())),VLOOKUP($A63,'[1]liste reference'!$A$6:$H$1174,8,FALSE()))))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IF(AND(ISNUMBER(F63),OR(A63="",A63="!!!!!!")),"!!!!!!",IF(A63="new.cod","NEWCOD",IF(AND((Z63=""),ISTEXT(A63),A63&lt;&gt;"!!!!!!"),A63,IF(Z63="","",INDEX('[1]liste reference'!$A$6:$A$1174,Z63)))))</f>
        <v/>
      </c>
      <c r="Z63" s="192" t="str">
        <f aca="false">IF(ISERROR(MATCH(A63,'[1]liste reference'!$A$6:$A$1174,0)),IF(ISERROR(MATCH(A63,'[1]liste reference'!$B$6:$B$1174,0)),"",(MATCH(A63,'[1]liste reference'!$B$6:$B$1174,0))),(MATCH(A63,'[1]liste reference'!$A$6:$A$1174,0)))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IF(ISERROR(VLOOKUP($A64,'[1]liste reference'!$A$6:$B$1174,2,0)),IF(ISERROR(VLOOKUP($A64,'[1]liste reference'!$B$6:$B$1174,1,0)),"",VLOOKUP($A64,'[1]liste reference'!$B$6:$B$1174,1,0)),VLOOKUP($A64,'[1]liste reference'!$A$6:$B$1174,2,0))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IF(A64="","",IF(ISERROR(VLOOKUP($A64,'[1]liste reference'!$A$6:$Q$1174,9,0)),IF(ISERROR(VLOOKUP($A64,'[1]liste reference'!$B$6:$Q$1174,8,0)),"    -",VLOOKUP($A64,'[1]liste reference'!$B$6:$Q$1174,8,0)),VLOOKUP($A64,'[1]liste reference'!$A$6:$Q$1174,9,0)))</f>
        <v/>
      </c>
      <c r="H64" s="217" t="str">
        <f aca="false">IF(A64="","x",IF(ISERROR(VLOOKUP($A64,'[1]liste reference'!$A$6:$Q$1174,10,0)),IF(ISERROR(VLOOKUP($A64,'[1]liste reference'!$B$6:$Q$1174,9,0)),"x",VLOOKUP($A64,'[1]liste reference'!$B$6:$Q$1174,9,0)),VLOOKUP($A64,'[1]liste reference'!$A$6:$Q$1174,10,0)))</f>
        <v>x</v>
      </c>
      <c r="I64" s="6" t="str">
        <f aca="false">IF(A64="","",1)</f>
        <v/>
      </c>
      <c r="J64" s="218" t="str">
        <f aca="false">IF(ISNUMBER($H64),IF(ISERROR(VLOOKUP($A64,'[1]liste reference'!$A$6:$Q$1174,6,0)),IF(ISERROR(VLOOKUP($A64,'[1]liste reference'!$B$6:$Q$1174,5,0)),"nu",VLOOKUP($A64,'[1]liste reference'!$B$6:$Q$1174,5,0)),VLOOKUP($A64,'[1]liste reference'!$A$6:$Q$1174,6,0)),"nu")</f>
        <v>nu</v>
      </c>
      <c r="K64" s="218" t="str">
        <f aca="false">IF(ISNUMBER($H64),IF(ISERROR(VLOOKUP($A64,'[1]liste reference'!$A$6:$Q$1174,7,0)),IF(ISERROR(VLOOKUP($A64,'[1]liste reference'!$B$6:$Q$1174,6,0)),"nu",VLOOKUP($A64,'[1]liste reference'!$B$6:$Q$1174,6,0)),VLOOKUP($A64,'[1]liste reference'!$A$6:$Q$1174,7,0)),"nu")</f>
        <v>nu</v>
      </c>
      <c r="L64" s="202" t="str">
        <f aca="false">IF(A64="NEWCOD",IF(W64="","Renseigner le champ 'Nouveau taxon'",$W64),IF(ISTEXT($E64),"Taxon déjà saisi !",IF(OR(A64="",A64="!!!!!!"),"",IF(ISERROR(VLOOKUP($A64,'[1]liste reference'!$A$6:$B$1174,2,0)),IF(ISERROR(VLOOKUP($A64,'[1]liste reference'!$B$6:$B$1174,1,0)),"non répertorié ou synonyme. Vérifiez !",VLOOKUP($A64,'[1]liste reference'!$B$6:$B$1174,1,0)),VLOOKUP(A64,'[1]liste reference'!$A$6:$B$1174,2,0)))))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IF(OR($A64="NEWCOD",$A64="!!!!!!"),IF(X64="","NoCod",X64),IF($A64="","",IF(ISERROR(VLOOKUP($A64,'[1]liste reference'!$A$6:$H$1174,8,FALSE())),IF(ISERROR(VLOOKUP($A64,'[1]liste reference'!$B$6:$H$1174,7,FALSE())),"",VLOOKUP($A64,'[1]liste reference'!$B$6:$H$1174,7,FALSE())),VLOOKUP($A64,'[1]liste reference'!$A$6:$H$1174,8,FALSE()))))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IF(AND(ISNUMBER(F64),OR(A64="",A64="!!!!!!")),"!!!!!!",IF(A64="new.cod","NEWCOD",IF(AND((Z64=""),ISTEXT(A64),A64&lt;&gt;"!!!!!!"),A64,IF(Z64="","",INDEX('[1]liste reference'!$A$6:$A$1174,Z64)))))</f>
        <v/>
      </c>
      <c r="Z64" s="192" t="str">
        <f aca="false">IF(ISERROR(MATCH(A64,'[1]liste reference'!$A$6:$A$1174,0)),IF(ISERROR(MATCH(A64,'[1]liste reference'!$B$6:$B$1174,0)),"",(MATCH(A64,'[1]liste reference'!$B$6:$B$1174,0))),(MATCH(A64,'[1]liste reference'!$A$6:$A$1174,0)))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reference'!$A$6:$B$1174,2,0)),IF(ISERROR(VLOOKUP($A65,'[1]liste reference'!$B$6:$B$1174,1,0)),"",VLOOKUP($A65,'[1]liste reference'!$B$6:$B$1174,1,0)),VLOOKUP($A65,'[1]liste reference'!$A$6:$B$1174,2,0))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IF(A65="","",IF(ISERROR(VLOOKUP($A65,'[1]liste reference'!$A$6:$Q$1174,9,0)),IF(ISERROR(VLOOKUP($A65,'[1]liste reference'!$B$6:$Q$1174,8,0)),"    -",VLOOKUP($A65,'[1]liste reference'!$B$6:$Q$1174,8,0)),VLOOKUP($A65,'[1]liste reference'!$A$6:$Q$1174,9,0)))</f>
        <v/>
      </c>
      <c r="H65" s="217" t="str">
        <f aca="false">IF(A65="","x",IF(ISERROR(VLOOKUP($A65,'[1]liste reference'!$A$6:$Q$1174,10,0)),IF(ISERROR(VLOOKUP($A65,'[1]liste reference'!$B$6:$Q$1174,9,0)),"x",VLOOKUP($A65,'[1]liste reference'!$B$6:$Q$1174,9,0)),VLOOKUP($A65,'[1]liste reference'!$A$6:$Q$1174,10,0)))</f>
        <v>x</v>
      </c>
      <c r="I65" s="6" t="str">
        <f aca="false">IF(A65="","",1)</f>
        <v/>
      </c>
      <c r="J65" s="218" t="str">
        <f aca="false">IF(ISNUMBER($H65),IF(ISERROR(VLOOKUP($A65,'[1]liste reference'!$A$6:$Q$1174,6,0)),IF(ISERROR(VLOOKUP($A65,'[1]liste reference'!$B$6:$Q$1174,5,0)),"nu",VLOOKUP($A65,'[1]liste reference'!$B$6:$Q$1174,5,0)),VLOOKUP($A65,'[1]liste reference'!$A$6:$Q$1174,6,0)),"nu")</f>
        <v>nu</v>
      </c>
      <c r="K65" s="218" t="str">
        <f aca="false">IF(ISNUMBER($H65),IF(ISERROR(VLOOKUP($A65,'[1]liste reference'!$A$6:$Q$1174,7,0)),IF(ISERROR(VLOOKUP($A65,'[1]liste reference'!$B$6:$Q$1174,6,0)),"nu",VLOOKUP($A65,'[1]liste reference'!$B$6:$Q$1174,6,0)),VLOOKUP($A65,'[1]liste reference'!$A$6:$Q$1174,7,0)),"nu")</f>
        <v>nu</v>
      </c>
      <c r="L65" s="202" t="str">
        <f aca="false">IF(A65="NEWCOD",IF(W65="","Renseigner le champ 'Nouveau taxon'",$W65),IF(ISTEXT($E65),"Taxon déjà saisi !",IF(OR(A65="",A65="!!!!!!"),"",IF(ISERROR(VLOOKUP($A65,'[1]liste reference'!$A$6:$B$1174,2,0)),IF(ISERROR(VLOOKUP($A65,'[1]liste reference'!$B$6:$B$1174,1,0)),"non répertorié ou synonyme. Vérifiez !",VLOOKUP($A65,'[1]liste reference'!$B$6:$B$1174,1,0)),VLOOKUP(A65,'[1]liste reference'!$A$6:$B$1174,2,0)))))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IF(OR($A65="NEWCOD",$A65="!!!!!!"),IF(X65="","NoCod",X65),IF($A65="","",IF(ISERROR(VLOOKUP($A65,'[1]liste reference'!$A$6:$H$1174,8,FALSE())),IF(ISERROR(VLOOKUP($A65,'[1]liste reference'!$B$6:$H$1174,7,FALSE())),"",VLOOKUP($A65,'[1]liste reference'!$B$6:$H$1174,7,FALSE())),VLOOKUP($A65,'[1]liste reference'!$A$6:$H$1174,8,FALSE()))))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IF(AND(ISNUMBER(F65),OR(A65="",A65="!!!!!!")),"!!!!!!",IF(A65="new.cod","NEWCOD",IF(AND((Z65=""),ISTEXT(A65),A65&lt;&gt;"!!!!!!"),A65,IF(Z65="","",INDEX('[1]liste reference'!$A$6:$A$1174,Z65)))))</f>
        <v/>
      </c>
      <c r="Z65" s="192" t="str">
        <f aca="false">IF(ISERROR(MATCH(A65,'[1]liste reference'!$A$6:$A$1174,0)),IF(ISERROR(MATCH(A65,'[1]liste reference'!$B$6:$B$1174,0)),"",(MATCH(A65,'[1]liste reference'!$B$6:$B$1174,0))),(MATCH(A65,'[1]liste reference'!$A$6:$A$1174,0)))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reference'!$A$6:$B$1174,2,0)),IF(ISERROR(VLOOKUP($A66,'[1]liste reference'!$B$6:$B$1174,1,0)),"",VLOOKUP($A66,'[1]liste reference'!$B$6:$B$1174,1,0)),VLOOKUP($A66,'[1]liste reference'!$A$6:$B$1174,2,0))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IF(A66="","",IF(ISERROR(VLOOKUP($A66,'[1]liste reference'!$A$6:$Q$1174,9,0)),IF(ISERROR(VLOOKUP($A66,'[1]liste reference'!$B$6:$Q$1174,8,0)),"    -",VLOOKUP($A66,'[1]liste reference'!$B$6:$Q$1174,8,0)),VLOOKUP($A66,'[1]liste reference'!$A$6:$Q$1174,9,0)))</f>
        <v/>
      </c>
      <c r="H66" s="217" t="str">
        <f aca="false">IF(A66="","x",IF(ISERROR(VLOOKUP($A66,'[1]liste reference'!$A$6:$Q$1174,10,0)),IF(ISERROR(VLOOKUP($A66,'[1]liste reference'!$B$6:$Q$1174,9,0)),"x",VLOOKUP($A66,'[1]liste reference'!$B$6:$Q$1174,9,0)),VLOOKUP($A66,'[1]liste reference'!$A$6:$Q$1174,10,0)))</f>
        <v>x</v>
      </c>
      <c r="I66" s="6" t="str">
        <f aca="false">IF(A66="","",1)</f>
        <v/>
      </c>
      <c r="J66" s="218" t="str">
        <f aca="false">IF(ISNUMBER($H66),IF(ISERROR(VLOOKUP($A66,'[1]liste reference'!$A$6:$Q$1174,6,0)),IF(ISERROR(VLOOKUP($A66,'[1]liste reference'!$B$6:$Q$1174,5,0)),"nu",VLOOKUP($A66,'[1]liste reference'!$B$6:$Q$1174,5,0)),VLOOKUP($A66,'[1]liste reference'!$A$6:$Q$1174,6,0)),"nu")</f>
        <v>nu</v>
      </c>
      <c r="K66" s="218" t="str">
        <f aca="false">IF(ISNUMBER($H66),IF(ISERROR(VLOOKUP($A66,'[1]liste reference'!$A$6:$Q$1174,7,0)),IF(ISERROR(VLOOKUP($A66,'[1]liste reference'!$B$6:$Q$1174,6,0)),"nu",VLOOKUP($A66,'[1]liste reference'!$B$6:$Q$1174,6,0)),VLOOKUP($A66,'[1]liste reference'!$A$6:$Q$1174,7,0)),"nu")</f>
        <v>nu</v>
      </c>
      <c r="L66" s="202" t="str">
        <f aca="false">IF(A66="NEWCOD",IF(W66="","Renseigner le champ 'Nouveau taxon'",$W66),IF(ISTEXT($E66),"Taxon déjà saisi !",IF(OR(A66="",A66="!!!!!!"),"",IF(ISERROR(VLOOKUP($A66,'[1]liste reference'!$A$6:$B$1174,2,0)),IF(ISERROR(VLOOKUP($A66,'[1]liste reference'!$B$6:$B$1174,1,0)),"non répertorié ou synonyme. Vérifiez !",VLOOKUP($A66,'[1]liste reference'!$B$6:$B$1174,1,0)),VLOOKUP(A66,'[1]liste reference'!$A$6:$B$1174,2,0)))))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IF(OR($A66="NEWCOD",$A66="!!!!!!"),IF(X66="","NoCod",X66),IF($A66="","",IF(ISERROR(VLOOKUP($A66,'[1]liste reference'!$A$6:$H$1174,8,FALSE())),IF(ISERROR(VLOOKUP($A66,'[1]liste reference'!$B$6:$H$1174,7,FALSE())),"",VLOOKUP($A66,'[1]liste reference'!$B$6:$H$1174,7,FALSE())),VLOOKUP($A66,'[1]liste reference'!$A$6:$H$1174,8,FALSE()))))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IF(AND(ISNUMBER(F66),OR(A66="",A66="!!!!!!")),"!!!!!!",IF(A66="new.cod","NEWCOD",IF(AND((Z66=""),ISTEXT(A66),A66&lt;&gt;"!!!!!!"),A66,IF(Z66="","",INDEX('[1]liste reference'!$A$6:$A$1174,Z66)))))</f>
        <v/>
      </c>
      <c r="Z66" s="192" t="str">
        <f aca="false">IF(ISERROR(MATCH(A66,'[1]liste reference'!$A$6:$A$1174,0)),IF(ISERROR(MATCH(A66,'[1]liste reference'!$B$6:$B$1174,0)),"",(MATCH(A66,'[1]liste reference'!$B$6:$B$1174,0))),(MATCH(A66,'[1]liste reference'!$A$6:$A$1174,0)))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reference'!$A$6:$B$1174,2,0)),IF(ISERROR(VLOOKUP($A67,'[1]liste reference'!$B$6:$B$1174,1,0)),"",VLOOKUP($A67,'[1]liste reference'!$B$6:$B$1174,1,0)),VLOOKUP($A67,'[1]liste reference'!$A$6:$B$1174,2,0))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IF(A67="","",IF(ISERROR(VLOOKUP($A67,'[1]liste reference'!$A$6:$Q$1174,9,0)),IF(ISERROR(VLOOKUP($A67,'[1]liste reference'!$B$6:$Q$1174,8,0)),"    -",VLOOKUP($A67,'[1]liste reference'!$B$6:$Q$1174,8,0)),VLOOKUP($A67,'[1]liste reference'!$A$6:$Q$1174,9,0)))</f>
        <v/>
      </c>
      <c r="H67" s="217" t="str">
        <f aca="false">IF(A67="","x",IF(ISERROR(VLOOKUP($A67,'[1]liste reference'!$A$6:$Q$1174,10,0)),IF(ISERROR(VLOOKUP($A67,'[1]liste reference'!$B$6:$Q$1174,9,0)),"x",VLOOKUP($A67,'[1]liste reference'!$B$6:$Q$1174,9,0)),VLOOKUP($A67,'[1]liste reference'!$A$6:$Q$1174,10,0)))</f>
        <v>x</v>
      </c>
      <c r="I67" s="6" t="str">
        <f aca="false">IF(A67="","",1)</f>
        <v/>
      </c>
      <c r="J67" s="218" t="str">
        <f aca="false">IF(ISNUMBER($H67),IF(ISERROR(VLOOKUP($A67,'[1]liste reference'!$A$6:$Q$1174,6,0)),IF(ISERROR(VLOOKUP($A67,'[1]liste reference'!$B$6:$Q$1174,5,0)),"nu",VLOOKUP($A67,'[1]liste reference'!$B$6:$Q$1174,5,0)),VLOOKUP($A67,'[1]liste reference'!$A$6:$Q$1174,6,0)),"nu")</f>
        <v>nu</v>
      </c>
      <c r="K67" s="218" t="str">
        <f aca="false">IF(ISNUMBER($H67),IF(ISERROR(VLOOKUP($A67,'[1]liste reference'!$A$6:$Q$1174,7,0)),IF(ISERROR(VLOOKUP($A67,'[1]liste reference'!$B$6:$Q$1174,6,0)),"nu",VLOOKUP($A67,'[1]liste reference'!$B$6:$Q$1174,6,0)),VLOOKUP($A67,'[1]liste reference'!$A$6:$Q$1174,7,0)),"nu")</f>
        <v>nu</v>
      </c>
      <c r="L67" s="202" t="str">
        <f aca="false">IF(A67="NEWCOD",IF(W67="","Renseigner le champ 'Nouveau taxon'",$W67),IF(ISTEXT($E67),"Taxon déjà saisi !",IF(OR(A67="",A67="!!!!!!"),"",IF(ISERROR(VLOOKUP($A67,'[1]liste reference'!$A$6:$B$1174,2,0)),IF(ISERROR(VLOOKUP($A67,'[1]liste reference'!$B$6:$B$1174,1,0)),"non répertorié ou synonyme. Vérifiez !",VLOOKUP($A67,'[1]liste reference'!$B$6:$B$1174,1,0)),VLOOKUP(A67,'[1]liste reference'!$A$6:$B$1174,2,0)))))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IF(OR($A67="NEWCOD",$A67="!!!!!!"),IF(X67="","NoCod",X67),IF($A67="","",IF(ISERROR(VLOOKUP($A67,'[1]liste reference'!$A$6:$H$1174,8,FALSE())),IF(ISERROR(VLOOKUP($A67,'[1]liste reference'!$B$6:$H$1174,7,FALSE())),"",VLOOKUP($A67,'[1]liste reference'!$B$6:$H$1174,7,FALSE())),VLOOKUP($A67,'[1]liste reference'!$A$6:$H$1174,8,FALSE()))))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IF(AND(ISNUMBER(F67),OR(A67="",A67="!!!!!!")),"!!!!!!",IF(A67="new.cod","NEWCOD",IF(AND((Z67=""),ISTEXT(A67),A67&lt;&gt;"!!!!!!"),A67,IF(Z67="","",INDEX('[1]liste reference'!$A$6:$A$1174,Z67)))))</f>
        <v/>
      </c>
      <c r="Z67" s="192" t="str">
        <f aca="false">IF(ISERROR(MATCH(A67,'[1]liste reference'!$A$6:$A$1174,0)),IF(ISERROR(MATCH(A67,'[1]liste reference'!$B$6:$B$1174,0)),"",(MATCH(A67,'[1]liste reference'!$B$6:$B$1174,0))),(MATCH(A67,'[1]liste reference'!$A$6:$A$1174,0)))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reference'!$A$6:$B$1174,2,0)),IF(ISERROR(VLOOKUP($A68,'[1]liste reference'!$B$6:$B$1174,1,0)),"",VLOOKUP($A68,'[1]liste reference'!$B$6:$B$1174,1,0)),VLOOKUP($A68,'[1]liste reference'!$A$6:$B$1174,2,0))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IF(A68="","",IF(ISERROR(VLOOKUP($A68,'[1]liste reference'!$A$6:$Q$1174,9,0)),IF(ISERROR(VLOOKUP($A68,'[1]liste reference'!$B$6:$Q$1174,8,0)),"    -",VLOOKUP($A68,'[1]liste reference'!$B$6:$Q$1174,8,0)),VLOOKUP($A68,'[1]liste reference'!$A$6:$Q$1174,9,0)))</f>
        <v/>
      </c>
      <c r="H68" s="217" t="str">
        <f aca="false">IF(A68="","x",IF(ISERROR(VLOOKUP($A68,'[1]liste reference'!$A$6:$Q$1174,10,0)),IF(ISERROR(VLOOKUP($A68,'[1]liste reference'!$B$6:$Q$1174,9,0)),"x",VLOOKUP($A68,'[1]liste reference'!$B$6:$Q$1174,9,0)),VLOOKUP($A68,'[1]liste reference'!$A$6:$Q$1174,10,0)))</f>
        <v>x</v>
      </c>
      <c r="I68" s="6" t="str">
        <f aca="false">IF(A68="","",1)</f>
        <v/>
      </c>
      <c r="J68" s="218" t="str">
        <f aca="false">IF(ISNUMBER($H68),IF(ISERROR(VLOOKUP($A68,'[1]liste reference'!$A$6:$Q$1174,6,0)),IF(ISERROR(VLOOKUP($A68,'[1]liste reference'!$B$6:$Q$1174,5,0)),"nu",VLOOKUP($A68,'[1]liste reference'!$B$6:$Q$1174,5,0)),VLOOKUP($A68,'[1]liste reference'!$A$6:$Q$1174,6,0)),"nu")</f>
        <v>nu</v>
      </c>
      <c r="K68" s="218" t="str">
        <f aca="false">IF(ISNUMBER($H68),IF(ISERROR(VLOOKUP($A68,'[1]liste reference'!$A$6:$Q$1174,7,0)),IF(ISERROR(VLOOKUP($A68,'[1]liste reference'!$B$6:$Q$1174,6,0)),"nu",VLOOKUP($A68,'[1]liste reference'!$B$6:$Q$1174,6,0)),VLOOKUP($A68,'[1]liste reference'!$A$6:$Q$1174,7,0)),"nu")</f>
        <v>nu</v>
      </c>
      <c r="L68" s="202" t="str">
        <f aca="false">IF(A68="NEWCOD",IF(W68="","Renseigner le champ 'Nouveau taxon'",$W68),IF(ISTEXT($E68),"Taxon déjà saisi !",IF(OR(A68="",A68="!!!!!!"),"",IF(ISERROR(VLOOKUP($A68,'[1]liste reference'!$A$6:$B$1174,2,0)),IF(ISERROR(VLOOKUP($A68,'[1]liste reference'!$B$6:$B$1174,1,0)),"non répertorié ou synonyme. Vérifiez !",VLOOKUP($A68,'[1]liste reference'!$B$6:$B$1174,1,0)),VLOOKUP(A68,'[1]liste reference'!$A$6:$B$1174,2,0)))))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IF(OR($A68="NEWCOD",$A68="!!!!!!"),IF(X68="","NoCod",X68),IF($A68="","",IF(ISERROR(VLOOKUP($A68,'[1]liste reference'!$A$6:$H$1174,8,FALSE())),IF(ISERROR(VLOOKUP($A68,'[1]liste reference'!$B$6:$H$1174,7,FALSE())),"",VLOOKUP($A68,'[1]liste reference'!$B$6:$H$1174,7,FALSE())),VLOOKUP($A68,'[1]liste reference'!$A$6:$H$1174,8,FALSE()))))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IF(AND(ISNUMBER(F68),OR(A68="",A68="!!!!!!")),"!!!!!!",IF(A68="new.cod","NEWCOD",IF(AND((Z68=""),ISTEXT(A68),A68&lt;&gt;"!!!!!!"),A68,IF(Z68="","",INDEX('[1]liste reference'!$A$6:$A$1174,Z68)))))</f>
        <v/>
      </c>
      <c r="Z68" s="192" t="str">
        <f aca="false">IF(ISERROR(MATCH(A68,'[1]liste reference'!$A$6:$A$1174,0)),IF(ISERROR(MATCH(A68,'[1]liste reference'!$B$6:$B$1174,0)),"",(MATCH(A68,'[1]liste reference'!$B$6:$B$1174,0))),(MATCH(A68,'[1]liste reference'!$A$6:$A$1174,0)))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reference'!$A$6:$B$1174,2,0)),IF(ISERROR(VLOOKUP($A69,'[1]liste reference'!$B$6:$B$1174,1,0)),"",VLOOKUP($A69,'[1]liste reference'!$B$6:$B$1174,1,0)),VLOOKUP($A69,'[1]liste reference'!$A$6:$B$1174,2,0))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IF(A69="","",IF(ISERROR(VLOOKUP($A69,'[1]liste reference'!$A$6:$Q$1174,9,0)),IF(ISERROR(VLOOKUP($A69,'[1]liste reference'!$B$6:$Q$1174,8,0)),"    -",VLOOKUP($A69,'[1]liste reference'!$B$6:$Q$1174,8,0)),VLOOKUP($A69,'[1]liste reference'!$A$6:$Q$1174,9,0)))</f>
        <v/>
      </c>
      <c r="H69" s="217" t="str">
        <f aca="false">IF(A69="","x",IF(ISERROR(VLOOKUP($A69,'[1]liste reference'!$A$6:$Q$1174,10,0)),IF(ISERROR(VLOOKUP($A69,'[1]liste reference'!$B$6:$Q$1174,9,0)),"x",VLOOKUP($A69,'[1]liste reference'!$B$6:$Q$1174,9,0)),VLOOKUP($A69,'[1]liste reference'!$A$6:$Q$1174,10,0)))</f>
        <v>x</v>
      </c>
      <c r="I69" s="6" t="str">
        <f aca="false">IF(A69="","",1)</f>
        <v/>
      </c>
      <c r="J69" s="218" t="str">
        <f aca="false">IF(ISNUMBER($H69),IF(ISERROR(VLOOKUP($A69,'[1]liste reference'!$A$6:$Q$1174,6,0)),IF(ISERROR(VLOOKUP($A69,'[1]liste reference'!$B$6:$Q$1174,5,0)),"nu",VLOOKUP($A69,'[1]liste reference'!$B$6:$Q$1174,5,0)),VLOOKUP($A69,'[1]liste reference'!$A$6:$Q$1174,6,0)),"nu")</f>
        <v>nu</v>
      </c>
      <c r="K69" s="218" t="str">
        <f aca="false">IF(ISNUMBER($H69),IF(ISERROR(VLOOKUP($A69,'[1]liste reference'!$A$6:$Q$1174,7,0)),IF(ISERROR(VLOOKUP($A69,'[1]liste reference'!$B$6:$Q$1174,6,0)),"nu",VLOOKUP($A69,'[1]liste reference'!$B$6:$Q$1174,6,0)),VLOOKUP($A69,'[1]liste reference'!$A$6:$Q$1174,7,0)),"nu")</f>
        <v>nu</v>
      </c>
      <c r="L69" s="202" t="str">
        <f aca="false">IF(A69="NEWCOD",IF(W69="","Renseigner le champ 'Nouveau taxon'",$W69),IF(ISTEXT($E69),"Taxon déjà saisi !",IF(OR(A69="",A69="!!!!!!"),"",IF(ISERROR(VLOOKUP($A69,'[1]liste reference'!$A$6:$B$1174,2,0)),IF(ISERROR(VLOOKUP($A69,'[1]liste reference'!$B$6:$B$1174,1,0)),"non répertorié ou synonyme. Vérifiez !",VLOOKUP($A69,'[1]liste reference'!$B$6:$B$1174,1,0)),VLOOKUP(A69,'[1]liste reference'!$A$6:$B$1174,2,0)))))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IF(OR($A69="NEWCOD",$A69="!!!!!!"),IF(X69="","NoCod",X69),IF($A69="","",IF(ISERROR(VLOOKUP($A69,'[1]liste reference'!$A$6:$H$1174,8,FALSE())),IF(ISERROR(VLOOKUP($A69,'[1]liste reference'!$B$6:$H$1174,7,FALSE())),"",VLOOKUP($A69,'[1]liste reference'!$B$6:$H$1174,7,FALSE())),VLOOKUP($A69,'[1]liste reference'!$A$6:$H$1174,8,FALSE()))))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IF(AND(ISNUMBER(F69),OR(A69="",A69="!!!!!!")),"!!!!!!",IF(A69="new.cod","NEWCOD",IF(AND((Z69=""),ISTEXT(A69),A69&lt;&gt;"!!!!!!"),A69,IF(Z69="","",INDEX('[1]liste reference'!$A$6:$A$1174,Z69)))))</f>
        <v/>
      </c>
      <c r="Z69" s="192" t="str">
        <f aca="false">IF(ISERROR(MATCH(A69,'[1]liste reference'!$A$6:$A$1174,0)),IF(ISERROR(MATCH(A69,'[1]liste reference'!$B$6:$B$1174,0)),"",(MATCH(A69,'[1]liste reference'!$B$6:$B$1174,0))),(MATCH(A69,'[1]liste reference'!$A$6:$A$1174,0)))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reference'!$A$6:$B$1174,2,0)),IF(ISERROR(VLOOKUP($A70,'[1]liste reference'!$B$6:$B$1174,1,0)),"",VLOOKUP($A70,'[1]liste reference'!$B$6:$B$1174,1,0)),VLOOKUP($A70,'[1]liste reference'!$A$6:$B$1174,2,0))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IF(A70="","",IF(ISERROR(VLOOKUP($A70,'[1]liste reference'!$A$6:$Q$1174,9,0)),IF(ISERROR(VLOOKUP($A70,'[1]liste reference'!$B$6:$Q$1174,8,0)),"    -",VLOOKUP($A70,'[1]liste reference'!$B$6:$Q$1174,8,0)),VLOOKUP($A70,'[1]liste reference'!$A$6:$Q$1174,9,0)))</f>
        <v/>
      </c>
      <c r="H70" s="217" t="str">
        <f aca="false">IF(A70="","x",IF(ISERROR(VLOOKUP($A70,'[1]liste reference'!$A$6:$Q$1174,10,0)),IF(ISERROR(VLOOKUP($A70,'[1]liste reference'!$B$6:$Q$1174,9,0)),"x",VLOOKUP($A70,'[1]liste reference'!$B$6:$Q$1174,9,0)),VLOOKUP($A70,'[1]liste reference'!$A$6:$Q$1174,10,0)))</f>
        <v>x</v>
      </c>
      <c r="I70" s="6" t="str">
        <f aca="false">IF(A70="","",1)</f>
        <v/>
      </c>
      <c r="J70" s="218" t="str">
        <f aca="false">IF(ISNUMBER($H70),IF(ISERROR(VLOOKUP($A70,'[1]liste reference'!$A$6:$Q$1174,6,0)),IF(ISERROR(VLOOKUP($A70,'[1]liste reference'!$B$6:$Q$1174,5,0)),"nu",VLOOKUP($A70,'[1]liste reference'!$B$6:$Q$1174,5,0)),VLOOKUP($A70,'[1]liste reference'!$A$6:$Q$1174,6,0)),"nu")</f>
        <v>nu</v>
      </c>
      <c r="K70" s="218" t="str">
        <f aca="false">IF(ISNUMBER($H70),IF(ISERROR(VLOOKUP($A70,'[1]liste reference'!$A$6:$Q$1174,7,0)),IF(ISERROR(VLOOKUP($A70,'[1]liste reference'!$B$6:$Q$1174,6,0)),"nu",VLOOKUP($A70,'[1]liste reference'!$B$6:$Q$1174,6,0)),VLOOKUP($A70,'[1]liste reference'!$A$6:$Q$1174,7,0)),"nu")</f>
        <v>nu</v>
      </c>
      <c r="L70" s="202" t="str">
        <f aca="false">IF(A70="NEWCOD",IF(W70="","Renseigner le champ 'Nouveau taxon'",$W70),IF(ISTEXT($E70),"Taxon déjà saisi !",IF(OR(A70="",A70="!!!!!!"),"",IF(ISERROR(VLOOKUP($A70,'[1]liste reference'!$A$6:$B$1174,2,0)),IF(ISERROR(VLOOKUP($A70,'[1]liste reference'!$B$6:$B$1174,1,0)),"non répertorié ou synonyme. Vérifiez !",VLOOKUP($A70,'[1]liste reference'!$B$6:$B$1174,1,0)),VLOOKUP(A70,'[1]liste reference'!$A$6:$B$1174,2,0)))))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IF(OR($A70="NEWCOD",$A70="!!!!!!"),IF(X70="","NoCod",X70),IF($A70="","",IF(ISERROR(VLOOKUP($A70,'[1]liste reference'!$A$6:$H$1174,8,FALSE())),IF(ISERROR(VLOOKUP($A70,'[1]liste reference'!$B$6:$H$1174,7,FALSE())),"",VLOOKUP($A70,'[1]liste reference'!$B$6:$H$1174,7,FALSE())),VLOOKUP($A70,'[1]liste reference'!$A$6:$H$1174,8,FALSE()))))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IF(AND(ISNUMBER(F70),OR(A70="",A70="!!!!!!")),"!!!!!!",IF(A70="new.cod","NEWCOD",IF(AND((Z70=""),ISTEXT(A70),A70&lt;&gt;"!!!!!!"),A70,IF(Z70="","",INDEX('[1]liste reference'!$A$6:$A$1174,Z70)))))</f>
        <v/>
      </c>
      <c r="Z70" s="192" t="str">
        <f aca="false">IF(ISERROR(MATCH(A70,'[1]liste reference'!$A$6:$A$1174,0)),IF(ISERROR(MATCH(A70,'[1]liste reference'!$B$6:$B$1174,0)),"",(MATCH(A70,'[1]liste reference'!$B$6:$B$1174,0))),(MATCH(A70,'[1]liste reference'!$A$6:$A$1174,0)))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reference'!$A$6:$B$1174,2,0)),IF(ISERROR(VLOOKUP($A71,'[1]liste reference'!$B$6:$B$1174,1,0)),"",VLOOKUP($A71,'[1]liste reference'!$B$6:$B$1174,1,0)),VLOOKUP($A71,'[1]liste reference'!$A$6:$B$1174,2,0))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IF(A71="","",IF(ISERROR(VLOOKUP($A71,'[1]liste reference'!$A$6:$Q$1174,9,0)),IF(ISERROR(VLOOKUP($A71,'[1]liste reference'!$B$6:$Q$1174,8,0)),"    -",VLOOKUP($A71,'[1]liste reference'!$B$6:$Q$1174,8,0)),VLOOKUP($A71,'[1]liste reference'!$A$6:$Q$1174,9,0)))</f>
        <v/>
      </c>
      <c r="H71" s="217" t="str">
        <f aca="false">IF(A71="","x",IF(ISERROR(VLOOKUP($A71,'[1]liste reference'!$A$6:$Q$1174,10,0)),IF(ISERROR(VLOOKUP($A71,'[1]liste reference'!$B$6:$Q$1174,9,0)),"x",VLOOKUP($A71,'[1]liste reference'!$B$6:$Q$1174,9,0)),VLOOKUP($A71,'[1]liste reference'!$A$6:$Q$1174,10,0)))</f>
        <v>x</v>
      </c>
      <c r="I71" s="6" t="str">
        <f aca="false">IF(A71="","",1)</f>
        <v/>
      </c>
      <c r="J71" s="218" t="str">
        <f aca="false">IF(ISNUMBER($H71),IF(ISERROR(VLOOKUP($A71,'[1]liste reference'!$A$6:$Q$1174,6,0)),IF(ISERROR(VLOOKUP($A71,'[1]liste reference'!$B$6:$Q$1174,5,0)),"nu",VLOOKUP($A71,'[1]liste reference'!$B$6:$Q$1174,5,0)),VLOOKUP($A71,'[1]liste reference'!$A$6:$Q$1174,6,0)),"nu")</f>
        <v>nu</v>
      </c>
      <c r="K71" s="218" t="str">
        <f aca="false">IF(ISNUMBER($H71),IF(ISERROR(VLOOKUP($A71,'[1]liste reference'!$A$6:$Q$1174,7,0)),IF(ISERROR(VLOOKUP($A71,'[1]liste reference'!$B$6:$Q$1174,6,0)),"nu",VLOOKUP($A71,'[1]liste reference'!$B$6:$Q$1174,6,0)),VLOOKUP($A71,'[1]liste reference'!$A$6:$Q$1174,7,0)),"nu")</f>
        <v>nu</v>
      </c>
      <c r="L71" s="202" t="str">
        <f aca="false">IF(A71="NEWCOD",IF(W71="","Renseigner le champ 'Nouveau taxon'",$W71),IF(ISTEXT($E71),"Taxon déjà saisi !",IF(OR(A71="",A71="!!!!!!"),"",IF(ISERROR(VLOOKUP($A71,'[1]liste reference'!$A$6:$B$1174,2,0)),IF(ISERROR(VLOOKUP($A71,'[1]liste reference'!$B$6:$B$1174,1,0)),"non répertorié ou synonyme. Vérifiez !",VLOOKUP($A71,'[1]liste reference'!$B$6:$B$1174,1,0)),VLOOKUP(A71,'[1]liste reference'!$A$6:$B$1174,2,0)))))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IF(OR($A71="NEWCOD",$A71="!!!!!!"),IF(X71="","NoCod",X71),IF($A71="","",IF(ISERROR(VLOOKUP($A71,'[1]liste reference'!$A$6:$H$1174,8,FALSE())),IF(ISERROR(VLOOKUP($A71,'[1]liste reference'!$B$6:$H$1174,7,FALSE())),"",VLOOKUP($A71,'[1]liste reference'!$B$6:$H$1174,7,FALSE())),VLOOKUP($A71,'[1]liste reference'!$A$6:$H$1174,8,FALSE()))))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IF(AND(ISNUMBER(F71),OR(A71="",A71="!!!!!!")),"!!!!!!",IF(A71="new.cod","NEWCOD",IF(AND((Z71=""),ISTEXT(A71),A71&lt;&gt;"!!!!!!"),A71,IF(Z71="","",INDEX('[1]liste reference'!$A$6:$A$1174,Z71)))))</f>
        <v/>
      </c>
      <c r="Z71" s="192" t="str">
        <f aca="false">IF(ISERROR(MATCH(A71,'[1]liste reference'!$A$6:$A$1174,0)),IF(ISERROR(MATCH(A71,'[1]liste reference'!$B$6:$B$1174,0)),"",(MATCH(A71,'[1]liste reference'!$B$6:$B$1174,0))),(MATCH(A71,'[1]liste reference'!$A$6:$A$1174,0)))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reference'!$A$6:$B$1174,2,0)),IF(ISERROR(VLOOKUP($A72,'[1]liste reference'!$B$6:$B$1174,1,0)),"",VLOOKUP($A72,'[1]liste reference'!$B$6:$B$1174,1,0)),VLOOKUP($A72,'[1]liste reference'!$A$6:$B$1174,2,0))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IF(A72="","",IF(ISERROR(VLOOKUP($A72,'[1]liste reference'!$A$6:$Q$1174,9,0)),IF(ISERROR(VLOOKUP($A72,'[1]liste reference'!$B$6:$Q$1174,8,0)),"    -",VLOOKUP($A72,'[1]liste reference'!$B$6:$Q$1174,8,0)),VLOOKUP($A72,'[1]liste reference'!$A$6:$Q$1174,9,0)))</f>
        <v/>
      </c>
      <c r="H72" s="217" t="str">
        <f aca="false">IF(A72="","x",IF(ISERROR(VLOOKUP($A72,'[1]liste reference'!$A$6:$Q$1174,10,0)),IF(ISERROR(VLOOKUP($A72,'[1]liste reference'!$B$6:$Q$1174,9,0)),"x",VLOOKUP($A72,'[1]liste reference'!$B$6:$Q$1174,9,0)),VLOOKUP($A72,'[1]liste reference'!$A$6:$Q$1174,10,0)))</f>
        <v>x</v>
      </c>
      <c r="I72" s="6" t="str">
        <f aca="false">IF(A72="","",1)</f>
        <v/>
      </c>
      <c r="J72" s="218" t="str">
        <f aca="false">IF(ISNUMBER($H72),IF(ISERROR(VLOOKUP($A72,'[1]liste reference'!$A$6:$Q$1174,6,0)),IF(ISERROR(VLOOKUP($A72,'[1]liste reference'!$B$6:$Q$1174,5,0)),"nu",VLOOKUP($A72,'[1]liste reference'!$B$6:$Q$1174,5,0)),VLOOKUP($A72,'[1]liste reference'!$A$6:$Q$1174,6,0)),"nu")</f>
        <v>nu</v>
      </c>
      <c r="K72" s="218" t="str">
        <f aca="false">IF(ISNUMBER($H72),IF(ISERROR(VLOOKUP($A72,'[1]liste reference'!$A$6:$Q$1174,7,0)),IF(ISERROR(VLOOKUP($A72,'[1]liste reference'!$B$6:$Q$1174,6,0)),"nu",VLOOKUP($A72,'[1]liste reference'!$B$6:$Q$1174,6,0)),VLOOKUP($A72,'[1]liste reference'!$A$6:$Q$1174,7,0)),"nu")</f>
        <v>nu</v>
      </c>
      <c r="L72" s="202" t="str">
        <f aca="false">IF(A72="NEWCOD",IF(W72="","Renseigner le champ 'Nouveau taxon'",$W72),IF(ISTEXT($E72),"Taxon déjà saisi !",IF(OR(A72="",A72="!!!!!!"),"",IF(ISERROR(VLOOKUP($A72,'[1]liste reference'!$A$6:$B$1174,2,0)),IF(ISERROR(VLOOKUP($A72,'[1]liste reference'!$B$6:$B$1174,1,0)),"non répertorié ou synonyme. Vérifiez !",VLOOKUP($A72,'[1]liste reference'!$B$6:$B$1174,1,0)),VLOOKUP(A72,'[1]liste reference'!$A$6:$B$1174,2,0)))))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IF(OR($A72="NEWCOD",$A72="!!!!!!"),IF(X72="","NoCod",X72),IF($A72="","",IF(ISERROR(VLOOKUP($A72,'[1]liste reference'!$A$6:$H$1174,8,FALSE())),IF(ISERROR(VLOOKUP($A72,'[1]liste reference'!$B$6:$H$1174,7,FALSE())),"",VLOOKUP($A72,'[1]liste reference'!$B$6:$H$1174,7,FALSE())),VLOOKUP($A72,'[1]liste reference'!$A$6:$H$1174,8,FALSE()))))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IF(AND(ISNUMBER(F72),OR(A72="",A72="!!!!!!")),"!!!!!!",IF(A72="new.cod","NEWCOD",IF(AND((Z72=""),ISTEXT(A72),A72&lt;&gt;"!!!!!!"),A72,IF(Z72="","",INDEX('[1]liste reference'!$A$6:$A$1174,Z72)))))</f>
        <v/>
      </c>
      <c r="Z72" s="192" t="str">
        <f aca="false">IF(ISERROR(MATCH(A72,'[1]liste reference'!$A$6:$A$1174,0)),IF(ISERROR(MATCH(A72,'[1]liste reference'!$B$6:$B$1174,0)),"",(MATCH(A72,'[1]liste reference'!$B$6:$B$1174,0))),(MATCH(A72,'[1]liste reference'!$A$6:$A$1174,0)))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reference'!$A$6:$B$1174,2,0)),IF(ISERROR(VLOOKUP($A73,'[1]liste reference'!$B$6:$B$1174,1,0)),"",VLOOKUP($A73,'[1]liste reference'!$B$6:$B$1174,1,0)),VLOOKUP($A73,'[1]liste reference'!$A$6:$B$1174,2,0))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IF(A73="","",IF(ISERROR(VLOOKUP($A73,'[1]liste reference'!$A$6:$Q$1174,9,0)),IF(ISERROR(VLOOKUP($A73,'[1]liste reference'!$B$6:$Q$1174,8,0)),"    -",VLOOKUP($A73,'[1]liste reference'!$B$6:$Q$1174,8,0)),VLOOKUP($A73,'[1]liste reference'!$A$6:$Q$1174,9,0)))</f>
        <v/>
      </c>
      <c r="H73" s="217" t="str">
        <f aca="false">IF(A73="","x",IF(ISERROR(VLOOKUP($A73,'[1]liste reference'!$A$6:$Q$1174,10,0)),IF(ISERROR(VLOOKUP($A73,'[1]liste reference'!$B$6:$Q$1174,9,0)),"x",VLOOKUP($A73,'[1]liste reference'!$B$6:$Q$1174,9,0)),VLOOKUP($A73,'[1]liste reference'!$A$6:$Q$1174,10,0)))</f>
        <v>x</v>
      </c>
      <c r="I73" s="6" t="str">
        <f aca="false">IF(A73="","",1)</f>
        <v/>
      </c>
      <c r="J73" s="218" t="str">
        <f aca="false">IF(ISNUMBER($H73),IF(ISERROR(VLOOKUP($A73,'[1]liste reference'!$A$6:$Q$1174,6,0)),IF(ISERROR(VLOOKUP($A73,'[1]liste reference'!$B$6:$Q$1174,5,0)),"nu",VLOOKUP($A73,'[1]liste reference'!$B$6:$Q$1174,5,0)),VLOOKUP($A73,'[1]liste reference'!$A$6:$Q$1174,6,0)),"nu")</f>
        <v>nu</v>
      </c>
      <c r="K73" s="218" t="str">
        <f aca="false">IF(ISNUMBER($H73),IF(ISERROR(VLOOKUP($A73,'[1]liste reference'!$A$6:$Q$1174,7,0)),IF(ISERROR(VLOOKUP($A73,'[1]liste reference'!$B$6:$Q$1174,6,0)),"nu",VLOOKUP($A73,'[1]liste reference'!$B$6:$Q$1174,6,0)),VLOOKUP($A73,'[1]liste reference'!$A$6:$Q$1174,7,0)),"nu")</f>
        <v>nu</v>
      </c>
      <c r="L73" s="202" t="str">
        <f aca="false">IF(A73="NEWCOD",IF(W73="","Renseigner le champ 'Nouveau taxon'",$W73),IF(ISTEXT($E73),"Taxon déjà saisi !",IF(OR(A73="",A73="!!!!!!"),"",IF(ISERROR(VLOOKUP($A73,'[1]liste reference'!$A$6:$B$1174,2,0)),IF(ISERROR(VLOOKUP($A73,'[1]liste reference'!$B$6:$B$1174,1,0)),"non répertorié ou synonyme. Vérifiez !",VLOOKUP($A73,'[1]liste reference'!$B$6:$B$1174,1,0)),VLOOKUP(A73,'[1]liste reference'!$A$6:$B$1174,2,0)))))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IF(OR($A73="NEWCOD",$A73="!!!!!!"),IF(X73="","NoCod",X73),IF($A73="","",IF(ISERROR(VLOOKUP($A73,'[1]liste reference'!$A$6:$H$1174,8,FALSE())),IF(ISERROR(VLOOKUP($A73,'[1]liste reference'!$B$6:$H$1174,7,FALSE())),"",VLOOKUP($A73,'[1]liste reference'!$B$6:$H$1174,7,FALSE())),VLOOKUP($A73,'[1]liste reference'!$A$6:$H$1174,8,FALSE()))))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IF(AND(ISNUMBER(F73),OR(A73="",A73="!!!!!!")),"!!!!!!",IF(A73="new.cod","NEWCOD",IF(AND((Z73=""),ISTEXT(A73),A73&lt;&gt;"!!!!!!"),A73,IF(Z73="","",INDEX('[1]liste reference'!$A$6:$A$1174,Z73)))))</f>
        <v/>
      </c>
      <c r="Z73" s="192" t="str">
        <f aca="false">IF(ISERROR(MATCH(A73,'[1]liste reference'!$A$6:$A$1174,0)),IF(ISERROR(MATCH(A73,'[1]liste reference'!$B$6:$B$1174,0)),"",(MATCH(A73,'[1]liste reference'!$B$6:$B$1174,0))),(MATCH(A73,'[1]liste reference'!$A$6:$A$1174,0)))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reference'!$A$6:$B$1174,2,0)),IF(ISERROR(VLOOKUP($A74,'[1]liste reference'!$B$6:$B$1174,1,0)),"",VLOOKUP($A74,'[1]liste reference'!$B$6:$B$1174,1,0)),VLOOKUP($A74,'[1]liste reference'!$A$6:$B$1174,2,0))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IF(A74="","",IF(ISERROR(VLOOKUP($A74,'[1]liste reference'!$A$6:$Q$1174,9,0)),IF(ISERROR(VLOOKUP($A74,'[1]liste reference'!$B$6:$Q$1174,8,0)),"    -",VLOOKUP($A74,'[1]liste reference'!$B$6:$Q$1174,8,0)),VLOOKUP($A74,'[1]liste reference'!$A$6:$Q$1174,9,0)))</f>
        <v/>
      </c>
      <c r="H74" s="217" t="str">
        <f aca="false">IF(A74="","x",IF(ISERROR(VLOOKUP($A74,'[1]liste reference'!$A$6:$Q$1174,10,0)),IF(ISERROR(VLOOKUP($A74,'[1]liste reference'!$B$6:$Q$1174,9,0)),"x",VLOOKUP($A74,'[1]liste reference'!$B$6:$Q$1174,9,0)),VLOOKUP($A74,'[1]liste reference'!$A$6:$Q$1174,10,0)))</f>
        <v>x</v>
      </c>
      <c r="I74" s="6" t="str">
        <f aca="false">IF(A74="","",1)</f>
        <v/>
      </c>
      <c r="J74" s="218" t="str">
        <f aca="false">IF(ISNUMBER($H74),IF(ISERROR(VLOOKUP($A74,'[1]liste reference'!$A$6:$Q$1174,6,0)),IF(ISERROR(VLOOKUP($A74,'[1]liste reference'!$B$6:$Q$1174,5,0)),"nu",VLOOKUP($A74,'[1]liste reference'!$B$6:$Q$1174,5,0)),VLOOKUP($A74,'[1]liste reference'!$A$6:$Q$1174,6,0)),"nu")</f>
        <v>nu</v>
      </c>
      <c r="K74" s="218" t="str">
        <f aca="false">IF(ISNUMBER($H74),IF(ISERROR(VLOOKUP($A74,'[1]liste reference'!$A$6:$Q$1174,7,0)),IF(ISERROR(VLOOKUP($A74,'[1]liste reference'!$B$6:$Q$1174,6,0)),"nu",VLOOKUP($A74,'[1]liste reference'!$B$6:$Q$1174,6,0)),VLOOKUP($A74,'[1]liste reference'!$A$6:$Q$1174,7,0)),"nu")</f>
        <v>nu</v>
      </c>
      <c r="L74" s="202" t="str">
        <f aca="false">IF(A74="NEWCOD",IF(W74="","Renseigner le champ 'Nouveau taxon'",$W74),IF(ISTEXT($E74),"Taxon déjà saisi !",IF(OR(A74="",A74="!!!!!!"),"",IF(ISERROR(VLOOKUP($A74,'[1]liste reference'!$A$6:$B$1174,2,0)),IF(ISERROR(VLOOKUP($A74,'[1]liste reference'!$B$6:$B$1174,1,0)),"non répertorié ou synonyme. Vérifiez !",VLOOKUP($A74,'[1]liste reference'!$B$6:$B$1174,1,0)),VLOOKUP(A74,'[1]liste reference'!$A$6:$B$1174,2,0)))))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IF(OR($A74="NEWCOD",$A74="!!!!!!"),IF(X74="","NoCod",X74),IF($A74="","",IF(ISERROR(VLOOKUP($A74,'[1]liste reference'!$A$6:$H$1174,8,FALSE())),IF(ISERROR(VLOOKUP($A74,'[1]liste reference'!$B$6:$H$1174,7,FALSE())),"",VLOOKUP($A74,'[1]liste reference'!$B$6:$H$1174,7,FALSE())),VLOOKUP($A74,'[1]liste reference'!$A$6:$H$1174,8,FALSE()))))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IF(AND(ISNUMBER(F74),OR(A74="",A74="!!!!!!")),"!!!!!!",IF(A74="new.cod","NEWCOD",IF(AND((Z74=""),ISTEXT(A74),A74&lt;&gt;"!!!!!!"),A74,IF(Z74="","",INDEX('[1]liste reference'!$A$6:$A$1174,Z74)))))</f>
        <v/>
      </c>
      <c r="Z74" s="192" t="str">
        <f aca="false">IF(ISERROR(MATCH(A74,'[1]liste reference'!$A$6:$A$1174,0)),IF(ISERROR(MATCH(A74,'[1]liste reference'!$B$6:$B$1174,0)),"",(MATCH(A74,'[1]liste reference'!$B$6:$B$1174,0))),(MATCH(A74,'[1]liste reference'!$A$6:$A$1174,0)))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reference'!$A$6:$B$1174,2,0)),IF(ISERROR(VLOOKUP($A75,'[1]liste reference'!$B$6:$B$1174,1,0)),"",VLOOKUP($A75,'[1]liste reference'!$B$6:$B$1174,1,0)),VLOOKUP($A75,'[1]liste reference'!$A$6:$B$1174,2,0))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IF(A75="","",IF(ISERROR(VLOOKUP($A75,'[1]liste reference'!$A$6:$Q$1174,9,0)),IF(ISERROR(VLOOKUP($A75,'[1]liste reference'!$B$6:$Q$1174,8,0)),"    -",VLOOKUP($A75,'[1]liste reference'!$B$6:$Q$1174,8,0)),VLOOKUP($A75,'[1]liste reference'!$A$6:$Q$1174,9,0)))</f>
        <v/>
      </c>
      <c r="H75" s="217" t="str">
        <f aca="false">IF(A75="","x",IF(ISERROR(VLOOKUP($A75,'[1]liste reference'!$A$6:$Q$1174,10,0)),IF(ISERROR(VLOOKUP($A75,'[1]liste reference'!$B$6:$Q$1174,9,0)),"x",VLOOKUP($A75,'[1]liste reference'!$B$6:$Q$1174,9,0)),VLOOKUP($A75,'[1]liste reference'!$A$6:$Q$1174,10,0)))</f>
        <v>x</v>
      </c>
      <c r="I75" s="6" t="str">
        <f aca="false">IF(A75="","",1)</f>
        <v/>
      </c>
      <c r="J75" s="218" t="str">
        <f aca="false">IF(ISNUMBER($H75),IF(ISERROR(VLOOKUP($A75,'[1]liste reference'!$A$6:$Q$1174,6,0)),IF(ISERROR(VLOOKUP($A75,'[1]liste reference'!$B$6:$Q$1174,5,0)),"nu",VLOOKUP($A75,'[1]liste reference'!$B$6:$Q$1174,5,0)),VLOOKUP($A75,'[1]liste reference'!$A$6:$Q$1174,6,0)),"nu")</f>
        <v>nu</v>
      </c>
      <c r="K75" s="218" t="str">
        <f aca="false">IF(ISNUMBER($H75),IF(ISERROR(VLOOKUP($A75,'[1]liste reference'!$A$6:$Q$1174,7,0)),IF(ISERROR(VLOOKUP($A75,'[1]liste reference'!$B$6:$Q$1174,6,0)),"nu",VLOOKUP($A75,'[1]liste reference'!$B$6:$Q$1174,6,0)),VLOOKUP($A75,'[1]liste reference'!$A$6:$Q$1174,7,0)),"nu")</f>
        <v>nu</v>
      </c>
      <c r="L75" s="202" t="str">
        <f aca="false">IF(A75="NEWCOD",IF(W75="","Renseigner le champ 'Nouveau taxon'",$W75),IF(ISTEXT($E75),"Taxon déjà saisi !",IF(OR(A75="",A75="!!!!!!"),"",IF(ISERROR(VLOOKUP($A75,'[1]liste reference'!$A$6:$B$1174,2,0)),IF(ISERROR(VLOOKUP($A75,'[1]liste reference'!$B$6:$B$1174,1,0)),"non répertorié ou synonyme. Vérifiez !",VLOOKUP($A75,'[1]liste reference'!$B$6:$B$1174,1,0)),VLOOKUP(A75,'[1]liste reference'!$A$6:$B$1174,2,0)))))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IF(OR($A75="NEWCOD",$A75="!!!!!!"),IF(X75="","NoCod",X75),IF($A75="","",IF(ISERROR(VLOOKUP($A75,'[1]liste reference'!$A$6:$H$1174,8,FALSE())),IF(ISERROR(VLOOKUP($A75,'[1]liste reference'!$B$6:$H$1174,7,FALSE())),"",VLOOKUP($A75,'[1]liste reference'!$B$6:$H$1174,7,FALSE())),VLOOKUP($A75,'[1]liste reference'!$A$6:$H$1174,8,FALSE()))))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IF(AND(ISNUMBER(F75),OR(A75="",A75="!!!!!!")),"!!!!!!",IF(A75="new.cod","NEWCOD",IF(AND((Z75=""),ISTEXT(A75),A75&lt;&gt;"!!!!!!"),A75,IF(Z75="","",INDEX('[1]liste reference'!$A$6:$A$1174,Z75)))))</f>
        <v/>
      </c>
      <c r="Z75" s="192" t="str">
        <f aca="false">IF(ISERROR(MATCH(A75,'[1]liste reference'!$A$6:$A$1174,0)),IF(ISERROR(MATCH(A75,'[1]liste reference'!$B$6:$B$1174,0)),"",(MATCH(A75,'[1]liste reference'!$B$6:$B$1174,0))),(MATCH(A75,'[1]liste reference'!$A$6:$A$1174,0)))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reference'!$A$6:$B$1174,2,0)),IF(ISERROR(VLOOKUP($A76,'[1]liste reference'!$B$6:$B$1174,1,0)),"",VLOOKUP($A76,'[1]liste reference'!$B$6:$B$1174,1,0)),VLOOKUP($A76,'[1]liste reference'!$A$6:$B$1174,2,0))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IF(A76="","",IF(ISERROR(VLOOKUP($A76,'[1]liste reference'!$A$6:$Q$1174,9,0)),IF(ISERROR(VLOOKUP($A76,'[1]liste reference'!$B$6:$Q$1174,8,0)),"    -",VLOOKUP($A76,'[1]liste reference'!$B$6:$Q$1174,8,0)),VLOOKUP($A76,'[1]liste reference'!$A$6:$Q$1174,9,0)))</f>
        <v/>
      </c>
      <c r="H76" s="217" t="str">
        <f aca="false">IF(A76="","x",IF(ISERROR(VLOOKUP($A76,'[1]liste reference'!$A$6:$Q$1174,10,0)),IF(ISERROR(VLOOKUP($A76,'[1]liste reference'!$B$6:$Q$1174,9,0)),"x",VLOOKUP($A76,'[1]liste reference'!$B$6:$Q$1174,9,0)),VLOOKUP($A76,'[1]liste reference'!$A$6:$Q$1174,10,0)))</f>
        <v>x</v>
      </c>
      <c r="I76" s="6" t="str">
        <f aca="false">IF(A76="","",1)</f>
        <v/>
      </c>
      <c r="J76" s="218" t="str">
        <f aca="false">IF(ISNUMBER($H76),IF(ISERROR(VLOOKUP($A76,'[1]liste reference'!$A$6:$Q$1174,6,0)),IF(ISERROR(VLOOKUP($A76,'[1]liste reference'!$B$6:$Q$1174,5,0)),"nu",VLOOKUP($A76,'[1]liste reference'!$B$6:$Q$1174,5,0)),VLOOKUP($A76,'[1]liste reference'!$A$6:$Q$1174,6,0)),"nu")</f>
        <v>nu</v>
      </c>
      <c r="K76" s="218" t="str">
        <f aca="false">IF(ISNUMBER($H76),IF(ISERROR(VLOOKUP($A76,'[1]liste reference'!$A$6:$Q$1174,7,0)),IF(ISERROR(VLOOKUP($A76,'[1]liste reference'!$B$6:$Q$1174,6,0)),"nu",VLOOKUP($A76,'[1]liste reference'!$B$6:$Q$1174,6,0)),VLOOKUP($A76,'[1]liste reference'!$A$6:$Q$1174,7,0)),"nu")</f>
        <v>nu</v>
      </c>
      <c r="L76" s="202" t="str">
        <f aca="false">IF(A76="NEWCOD",IF(W76="","Renseigner le champ 'Nouveau taxon'",$W76),IF(ISTEXT($E76),"Taxon déjà saisi !",IF(OR(A76="",A76="!!!!!!"),"",IF(ISERROR(VLOOKUP($A76,'[1]liste reference'!$A$6:$B$1174,2,0)),IF(ISERROR(VLOOKUP($A76,'[1]liste reference'!$B$6:$B$1174,1,0)),"non répertorié ou synonyme. Vérifiez !",VLOOKUP($A76,'[1]liste reference'!$B$6:$B$1174,1,0)),VLOOKUP(A76,'[1]liste reference'!$A$6:$B$1174,2,0)))))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IF(OR($A76="NEWCOD",$A76="!!!!!!"),IF(X76="","NoCod",X76),IF($A76="","",IF(ISERROR(VLOOKUP($A76,'[1]liste reference'!$A$6:$H$1174,8,FALSE())),IF(ISERROR(VLOOKUP($A76,'[1]liste reference'!$B$6:$H$1174,7,FALSE())),"",VLOOKUP($A76,'[1]liste reference'!$B$6:$H$1174,7,FALSE())),VLOOKUP($A76,'[1]liste reference'!$A$6:$H$1174,8,FALSE()))))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IF(AND(ISNUMBER(F76),OR(A76="",A76="!!!!!!")),"!!!!!!",IF(A76="new.cod","NEWCOD",IF(AND((Z76=""),ISTEXT(A76),A76&lt;&gt;"!!!!!!"),A76,IF(Z76="","",INDEX('[1]liste reference'!$A$6:$A$1174,Z76)))))</f>
        <v/>
      </c>
      <c r="Z76" s="192" t="str">
        <f aca="false">IF(ISERROR(MATCH(A76,'[1]liste reference'!$A$6:$A$1174,0)),IF(ISERROR(MATCH(A76,'[1]liste reference'!$B$6:$B$1174,0)),"",(MATCH(A76,'[1]liste reference'!$B$6:$B$1174,0))),(MATCH(A76,'[1]liste reference'!$A$6:$A$1174,0)))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reference'!$A$6:$B$1174,2,0)),IF(ISERROR(VLOOKUP($A77,'[1]liste reference'!$B$6:$B$1174,1,0)),"",VLOOKUP($A77,'[1]liste reference'!$B$6:$B$1174,1,0)),VLOOKUP($A77,'[1]liste reference'!$A$6:$B$1174,2,0))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IF(A77="","",IF(ISERROR(VLOOKUP($A77,'[1]liste reference'!$A$6:$Q$1174,9,0)),IF(ISERROR(VLOOKUP($A77,'[1]liste reference'!$B$6:$Q$1174,8,0)),"    -",VLOOKUP($A77,'[1]liste reference'!$B$6:$Q$1174,8,0)),VLOOKUP($A77,'[1]liste reference'!$A$6:$Q$1174,9,0)))</f>
        <v/>
      </c>
      <c r="H77" s="217" t="str">
        <f aca="false">IF(A77="","x",IF(ISERROR(VLOOKUP($A77,'[1]liste reference'!$A$6:$Q$1174,10,0)),IF(ISERROR(VLOOKUP($A77,'[1]liste reference'!$B$6:$Q$1174,9,0)),"x",VLOOKUP($A77,'[1]liste reference'!$B$6:$Q$1174,9,0)),VLOOKUP($A77,'[1]liste reference'!$A$6:$Q$1174,10,0)))</f>
        <v>x</v>
      </c>
      <c r="I77" s="6" t="str">
        <f aca="false">IF(A77="","",1)</f>
        <v/>
      </c>
      <c r="J77" s="218" t="str">
        <f aca="false">IF(ISNUMBER($H77),IF(ISERROR(VLOOKUP($A77,'[1]liste reference'!$A$6:$Q$1174,6,0)),IF(ISERROR(VLOOKUP($A77,'[1]liste reference'!$B$6:$Q$1174,5,0)),"nu",VLOOKUP($A77,'[1]liste reference'!$B$6:$Q$1174,5,0)),VLOOKUP($A77,'[1]liste reference'!$A$6:$Q$1174,6,0)),"nu")</f>
        <v>nu</v>
      </c>
      <c r="K77" s="218" t="str">
        <f aca="false">IF(ISNUMBER($H77),IF(ISERROR(VLOOKUP($A77,'[1]liste reference'!$A$6:$Q$1174,7,0)),IF(ISERROR(VLOOKUP($A77,'[1]liste reference'!$B$6:$Q$1174,6,0)),"nu",VLOOKUP($A77,'[1]liste reference'!$B$6:$Q$1174,6,0)),VLOOKUP($A77,'[1]liste reference'!$A$6:$Q$1174,7,0)),"nu")</f>
        <v>nu</v>
      </c>
      <c r="L77" s="202" t="str">
        <f aca="false">IF(A77="NEWCOD",IF(W77="","Renseigner le champ 'Nouveau taxon'",$W77),IF(ISTEXT($E77),"Taxon déjà saisi !",IF(OR(A77="",A77="!!!!!!"),"",IF(ISERROR(VLOOKUP($A77,'[1]liste reference'!$A$6:$B$1174,2,0)),IF(ISERROR(VLOOKUP($A77,'[1]liste reference'!$B$6:$B$1174,1,0)),"non répertorié ou synonyme. Vérifiez !",VLOOKUP($A77,'[1]liste reference'!$B$6:$B$1174,1,0)),VLOOKUP(A77,'[1]liste reference'!$A$6:$B$1174,2,0)))))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IF(OR($A77="NEWCOD",$A77="!!!!!!"),IF(X77="","NoCod",X77),IF($A77="","",IF(ISERROR(VLOOKUP($A77,'[1]liste reference'!$A$6:$H$1174,8,FALSE())),IF(ISERROR(VLOOKUP($A77,'[1]liste reference'!$B$6:$H$1174,7,FALSE())),"",VLOOKUP($A77,'[1]liste reference'!$B$6:$H$1174,7,FALSE())),VLOOKUP($A77,'[1]liste reference'!$A$6:$H$1174,8,FALSE()))))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IF(AND(ISNUMBER(F77),OR(A77="",A77="!!!!!!")),"!!!!!!",IF(A77="new.cod","NEWCOD",IF(AND((Z77=""),ISTEXT(A77),A77&lt;&gt;"!!!!!!"),A77,IF(Z77="","",INDEX('[1]liste reference'!$A$6:$A$1174,Z77)))))</f>
        <v/>
      </c>
      <c r="Z77" s="192" t="str">
        <f aca="false">IF(ISERROR(MATCH(A77,'[1]liste reference'!$A$6:$A$1174,0)),IF(ISERROR(MATCH(A77,'[1]liste reference'!$B$6:$B$1174,0)),"",(MATCH(A77,'[1]liste reference'!$B$6:$B$1174,0))),(MATCH(A77,'[1]liste reference'!$A$6:$A$1174,0)))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reference'!$A$6:$B$1174,2,0)),IF(ISERROR(VLOOKUP($A78,'[1]liste reference'!$B$6:$B$1174,1,0)),"",VLOOKUP($A78,'[1]liste reference'!$B$6:$B$1174,1,0)),VLOOKUP($A78,'[1]liste reference'!$A$6:$B$1174,2,0))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IF(A78="","",IF(ISERROR(VLOOKUP($A78,'[1]liste reference'!$A$6:$Q$1174,9,0)),IF(ISERROR(VLOOKUP($A78,'[1]liste reference'!$B$6:$Q$1174,8,0)),"    -",VLOOKUP($A78,'[1]liste reference'!$B$6:$Q$1174,8,0)),VLOOKUP($A78,'[1]liste reference'!$A$6:$Q$1174,9,0)))</f>
        <v/>
      </c>
      <c r="H78" s="217" t="str">
        <f aca="false">IF(A78="","x",IF(ISERROR(VLOOKUP($A78,'[1]liste reference'!$A$6:$Q$1174,10,0)),IF(ISERROR(VLOOKUP($A78,'[1]liste reference'!$B$6:$Q$1174,9,0)),"x",VLOOKUP($A78,'[1]liste reference'!$B$6:$Q$1174,9,0)),VLOOKUP($A78,'[1]liste reference'!$A$6:$Q$1174,10,0)))</f>
        <v>x</v>
      </c>
      <c r="I78" s="6" t="str">
        <f aca="false">IF(A78="","",1)</f>
        <v/>
      </c>
      <c r="J78" s="218" t="str">
        <f aca="false">IF(ISNUMBER($H78),IF(ISERROR(VLOOKUP($A78,'[1]liste reference'!$A$6:$Q$1174,6,0)),IF(ISERROR(VLOOKUP($A78,'[1]liste reference'!$B$6:$Q$1174,5,0)),"nu",VLOOKUP($A78,'[1]liste reference'!$B$6:$Q$1174,5,0)),VLOOKUP($A78,'[1]liste reference'!$A$6:$Q$1174,6,0)),"nu")</f>
        <v>nu</v>
      </c>
      <c r="K78" s="218" t="str">
        <f aca="false">IF(ISNUMBER($H78),IF(ISERROR(VLOOKUP($A78,'[1]liste reference'!$A$6:$Q$1174,7,0)),IF(ISERROR(VLOOKUP($A78,'[1]liste reference'!$B$6:$Q$1174,6,0)),"nu",VLOOKUP($A78,'[1]liste reference'!$B$6:$Q$1174,6,0)),VLOOKUP($A78,'[1]liste reference'!$A$6:$Q$1174,7,0)),"nu")</f>
        <v>nu</v>
      </c>
      <c r="L78" s="202" t="str">
        <f aca="false">IF(A78="NEWCOD",IF(W78="","Renseigner le champ 'Nouveau taxon'",$W78),IF(ISTEXT($E78),"Taxon déjà saisi !",IF(OR(A78="",A78="!!!!!!"),"",IF(ISERROR(VLOOKUP($A78,'[1]liste reference'!$A$6:$B$1174,2,0)),IF(ISERROR(VLOOKUP($A78,'[1]liste reference'!$B$6:$B$1174,1,0)),"non répertorié ou synonyme. Vérifiez !",VLOOKUP($A78,'[1]liste reference'!$B$6:$B$1174,1,0)),VLOOKUP(A78,'[1]liste reference'!$A$6:$B$1174,2,0)))))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IF(OR($A78="NEWCOD",$A78="!!!!!!"),IF(X78="","NoCod",X78),IF($A78="","",IF(ISERROR(VLOOKUP($A78,'[1]liste reference'!$A$6:$H$1174,8,FALSE())),IF(ISERROR(VLOOKUP($A78,'[1]liste reference'!$B$6:$H$1174,7,FALSE())),"",VLOOKUP($A78,'[1]liste reference'!$B$6:$H$1174,7,FALSE())),VLOOKUP($A78,'[1]liste reference'!$A$6:$H$1174,8,FALSE()))))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IF(AND(ISNUMBER(F78),OR(A78="",A78="!!!!!!")),"!!!!!!",IF(A78="new.cod","NEWCOD",IF(AND((Z78=""),ISTEXT(A78),A78&lt;&gt;"!!!!!!"),A78,IF(Z78="","",INDEX('[1]liste reference'!$A$6:$A$1174,Z78)))))</f>
        <v/>
      </c>
      <c r="Z78" s="192" t="str">
        <f aca="false">IF(ISERROR(MATCH(A78,'[1]liste reference'!$A$6:$A$1174,0)),IF(ISERROR(MATCH(A78,'[1]liste reference'!$B$6:$B$1174,0)),"",(MATCH(A78,'[1]liste reference'!$B$6:$B$1174,0))),(MATCH(A78,'[1]liste reference'!$A$6:$A$1174,0)))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reference'!$A$6:$B$1174,2,0)),IF(ISERROR(VLOOKUP($A79,'[1]liste reference'!$B$6:$B$1174,1,0)),"",VLOOKUP($A79,'[1]liste reference'!$B$6:$B$1174,1,0)),VLOOKUP($A79,'[1]liste reference'!$A$6:$B$1174,2,0))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IF(A79="","",IF(ISERROR(VLOOKUP($A79,'[1]liste reference'!$A$6:$Q$1174,9,0)),IF(ISERROR(VLOOKUP($A79,'[1]liste reference'!$B$6:$Q$1174,8,0)),"    -",VLOOKUP($A79,'[1]liste reference'!$B$6:$Q$1174,8,0)),VLOOKUP($A79,'[1]liste reference'!$A$6:$Q$1174,9,0)))</f>
        <v/>
      </c>
      <c r="H79" s="217" t="str">
        <f aca="false">IF(A79="","x",IF(ISERROR(VLOOKUP($A79,'[1]liste reference'!$A$6:$Q$1174,10,0)),IF(ISERROR(VLOOKUP($A79,'[1]liste reference'!$B$6:$Q$1174,9,0)),"x",VLOOKUP($A79,'[1]liste reference'!$B$6:$Q$1174,9,0)),VLOOKUP($A79,'[1]liste reference'!$A$6:$Q$1174,10,0)))</f>
        <v>x</v>
      </c>
      <c r="I79" s="6" t="str">
        <f aca="false">IF(A79="","",1)</f>
        <v/>
      </c>
      <c r="J79" s="218" t="str">
        <f aca="false">IF(ISNUMBER($H79),IF(ISERROR(VLOOKUP($A79,'[1]liste reference'!$A$6:$Q$1174,6,0)),IF(ISERROR(VLOOKUP($A79,'[1]liste reference'!$B$6:$Q$1174,5,0)),"nu",VLOOKUP($A79,'[1]liste reference'!$B$6:$Q$1174,5,0)),VLOOKUP($A79,'[1]liste reference'!$A$6:$Q$1174,6,0)),"nu")</f>
        <v>nu</v>
      </c>
      <c r="K79" s="218" t="str">
        <f aca="false">IF(ISNUMBER($H79),IF(ISERROR(VLOOKUP($A79,'[1]liste reference'!$A$6:$Q$1174,7,0)),IF(ISERROR(VLOOKUP($A79,'[1]liste reference'!$B$6:$Q$1174,6,0)),"nu",VLOOKUP($A79,'[1]liste reference'!$B$6:$Q$1174,6,0)),VLOOKUP($A79,'[1]liste reference'!$A$6:$Q$1174,7,0)),"nu")</f>
        <v>nu</v>
      </c>
      <c r="L79" s="202" t="str">
        <f aca="false">IF(A79="NEWCOD",IF(W79="","Renseigner le champ 'Nouveau taxon'",$W79),IF(ISTEXT($E79),"Taxon déjà saisi !",IF(OR(A79="",A79="!!!!!!"),"",IF(ISERROR(VLOOKUP($A79,'[1]liste reference'!$A$6:$B$1174,2,0)),IF(ISERROR(VLOOKUP($A79,'[1]liste reference'!$B$6:$B$1174,1,0)),"non répertorié ou synonyme. Vérifiez !",VLOOKUP($A79,'[1]liste reference'!$B$6:$B$1174,1,0)),VLOOKUP(A79,'[1]liste reference'!$A$6:$B$1174,2,0)))))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IF(OR($A79="NEWCOD",$A79="!!!!!!"),IF(X79="","NoCod",X79),IF($A79="","",IF(ISERROR(VLOOKUP($A79,'[1]liste reference'!$A$6:$H$1174,8,FALSE())),IF(ISERROR(VLOOKUP($A79,'[1]liste reference'!$B$6:$H$1174,7,FALSE())),"",VLOOKUP($A79,'[1]liste reference'!$B$6:$H$1174,7,FALSE())),VLOOKUP($A79,'[1]liste reference'!$A$6:$H$1174,8,FALSE()))))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IF(AND(ISNUMBER(F79),OR(A79="",A79="!!!!!!")),"!!!!!!",IF(A79="new.cod","NEWCOD",IF(AND((Z79=""),ISTEXT(A79),A79&lt;&gt;"!!!!!!"),A79,IF(Z79="","",INDEX('[1]liste reference'!$A$6:$A$1174,Z79)))))</f>
        <v/>
      </c>
      <c r="Z79" s="192" t="str">
        <f aca="false">IF(ISERROR(MATCH(A79,'[1]liste reference'!$A$6:$A$1174,0)),IF(ISERROR(MATCH(A79,'[1]liste reference'!$B$6:$B$1174,0)),"",(MATCH(A79,'[1]liste reference'!$B$6:$B$1174,0))),(MATCH(A79,'[1]liste reference'!$A$6:$A$1174,0)))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reference'!$A$6:$B$1174,2,0)),IF(ISERROR(VLOOKUP($A80,'[1]liste reference'!$B$6:$B$1174,1,0)),"",VLOOKUP($A80,'[1]liste reference'!$B$6:$B$1174,1,0)),VLOOKUP($A80,'[1]liste reference'!$A$6:$B$1174,2,0))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IF(A80="","",IF(ISERROR(VLOOKUP($A80,'[1]liste reference'!$A$6:$Q$1174,9,0)),IF(ISERROR(VLOOKUP($A80,'[1]liste reference'!$B$6:$Q$1174,8,0)),"    -",VLOOKUP($A80,'[1]liste reference'!$B$6:$Q$1174,8,0)),VLOOKUP($A80,'[1]liste reference'!$A$6:$Q$1174,9,0)))</f>
        <v/>
      </c>
      <c r="H80" s="217" t="str">
        <f aca="false">IF(A80="","x",IF(ISERROR(VLOOKUP($A80,'[1]liste reference'!$A$6:$Q$1174,10,0)),IF(ISERROR(VLOOKUP($A80,'[1]liste reference'!$B$6:$Q$1174,9,0)),"x",VLOOKUP($A80,'[1]liste reference'!$B$6:$Q$1174,9,0)),VLOOKUP($A80,'[1]liste reference'!$A$6:$Q$1174,10,0)))</f>
        <v>x</v>
      </c>
      <c r="I80" s="6" t="str">
        <f aca="false">IF(A80="","",1)</f>
        <v/>
      </c>
      <c r="J80" s="218" t="str">
        <f aca="false">IF(ISNUMBER($H80),IF(ISERROR(VLOOKUP($A80,'[1]liste reference'!$A$6:$Q$1174,6,0)),IF(ISERROR(VLOOKUP($A80,'[1]liste reference'!$B$6:$Q$1174,5,0)),"nu",VLOOKUP($A80,'[1]liste reference'!$B$6:$Q$1174,5,0)),VLOOKUP($A80,'[1]liste reference'!$A$6:$Q$1174,6,0)),"nu")</f>
        <v>nu</v>
      </c>
      <c r="K80" s="218" t="str">
        <f aca="false">IF(ISNUMBER($H80),IF(ISERROR(VLOOKUP($A80,'[1]liste reference'!$A$6:$Q$1174,7,0)),IF(ISERROR(VLOOKUP($A80,'[1]liste reference'!$B$6:$Q$1174,6,0)),"nu",VLOOKUP($A80,'[1]liste reference'!$B$6:$Q$1174,6,0)),VLOOKUP($A80,'[1]liste reference'!$A$6:$Q$1174,7,0)),"nu")</f>
        <v>nu</v>
      </c>
      <c r="L80" s="202" t="str">
        <f aca="false">IF(A80="NEWCOD",IF(W80="","Renseigner le champ 'Nouveau taxon'",$W80),IF(ISTEXT($E80),"Taxon déjà saisi !",IF(OR(A80="",A80="!!!!!!"),"",IF(ISERROR(VLOOKUP($A80,'[1]liste reference'!$A$6:$B$1174,2,0)),IF(ISERROR(VLOOKUP($A80,'[1]liste reference'!$B$6:$B$1174,1,0)),"non répertorié ou synonyme. Vérifiez !",VLOOKUP($A80,'[1]liste reference'!$B$6:$B$1174,1,0)),VLOOKUP(A80,'[1]liste reference'!$A$6:$B$1174,2,0)))))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IF(OR($A80="NEWCOD",$A80="!!!!!!"),IF(X80="","NoCod",X80),IF($A80="","",IF(ISERROR(VLOOKUP($A80,'[1]liste reference'!$A$6:$H$1174,8,FALSE())),IF(ISERROR(VLOOKUP($A80,'[1]liste reference'!$B$6:$H$1174,7,FALSE())),"",VLOOKUP($A80,'[1]liste reference'!$B$6:$H$1174,7,FALSE())),VLOOKUP($A80,'[1]liste reference'!$A$6:$H$1174,8,FALSE()))))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IF(AND(ISNUMBER(F80),OR(A80="",A80="!!!!!!")),"!!!!!!",IF(A80="new.cod","NEWCOD",IF(AND((Z80=""),ISTEXT(A80),A80&lt;&gt;"!!!!!!"),A80,IF(Z80="","",INDEX('[1]liste reference'!$A$6:$A$1174,Z80)))))</f>
        <v/>
      </c>
      <c r="Z80" s="192" t="str">
        <f aca="false">IF(ISERROR(MATCH(A80,'[1]liste reference'!$A$6:$A$1174,0)),IF(ISERROR(MATCH(A80,'[1]liste reference'!$B$6:$B$1174,0)),"",(MATCH(A80,'[1]liste reference'!$B$6:$B$1174,0))),(MATCH(A80,'[1]liste reference'!$A$6:$A$1174,0)))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reference'!$A$6:$B$1174,2,0)),IF(ISERROR(VLOOKUP($A81,'[1]liste reference'!$B$6:$B$1174,1,0)),"",VLOOKUP($A81,'[1]liste reference'!$B$6:$B$1174,1,0)),VLOOKUP($A81,'[1]liste reference'!$A$6:$B$1174,2,0))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IF(A81="","",IF(ISERROR(VLOOKUP($A81,'[1]liste reference'!$A$6:$Q$1174,9,0)),IF(ISERROR(VLOOKUP($A81,'[1]liste reference'!$B$6:$Q$1174,8,0)),"    -",VLOOKUP($A81,'[1]liste reference'!$B$6:$Q$1174,8,0)),VLOOKUP($A81,'[1]liste reference'!$A$6:$Q$1174,9,0)))</f>
        <v/>
      </c>
      <c r="H81" s="217" t="str">
        <f aca="false">IF(A81="","x",IF(ISERROR(VLOOKUP($A81,'[1]liste reference'!$A$6:$Q$1174,10,0)),IF(ISERROR(VLOOKUP($A81,'[1]liste reference'!$B$6:$Q$1174,9,0)),"x",VLOOKUP($A81,'[1]liste reference'!$B$6:$Q$1174,9,0)),VLOOKUP($A81,'[1]liste reference'!$A$6:$Q$1174,10,0)))</f>
        <v>x</v>
      </c>
      <c r="I81" s="6" t="str">
        <f aca="false">IF(A81="","",1)</f>
        <v/>
      </c>
      <c r="J81" s="218" t="str">
        <f aca="false">IF(ISNUMBER($H81),IF(ISERROR(VLOOKUP($A81,'[1]liste reference'!$A$6:$Q$1174,6,0)),IF(ISERROR(VLOOKUP($A81,'[1]liste reference'!$B$6:$Q$1174,5,0)),"nu",VLOOKUP($A81,'[1]liste reference'!$B$6:$Q$1174,5,0)),VLOOKUP($A81,'[1]liste reference'!$A$6:$Q$1174,6,0)),"nu")</f>
        <v>nu</v>
      </c>
      <c r="K81" s="218" t="str">
        <f aca="false">IF(ISNUMBER($H81),IF(ISERROR(VLOOKUP($A81,'[1]liste reference'!$A$6:$Q$1174,7,0)),IF(ISERROR(VLOOKUP($A81,'[1]liste reference'!$B$6:$Q$1174,6,0)),"nu",VLOOKUP($A81,'[1]liste reference'!$B$6:$Q$1174,6,0)),VLOOKUP($A81,'[1]liste reference'!$A$6:$Q$1174,7,0)),"nu")</f>
        <v>nu</v>
      </c>
      <c r="L81" s="202" t="str">
        <f aca="false">IF(A81="NEWCOD",IF(W81="","Renseigner le champ 'Nouveau taxon'",$W81),IF(ISTEXT($E81),"Taxon déjà saisi !",IF(OR(A81="",A81="!!!!!!"),"",IF(ISERROR(VLOOKUP($A81,'[1]liste reference'!$A$6:$B$1174,2,0)),IF(ISERROR(VLOOKUP($A81,'[1]liste reference'!$B$6:$B$1174,1,0)),"non répertorié ou synonyme. Vérifiez !",VLOOKUP($A81,'[1]liste reference'!$B$6:$B$1174,1,0)),VLOOKUP(A81,'[1]liste reference'!$A$6:$B$1174,2,0)))))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IF(OR($A81="NEWCOD",$A81="!!!!!!"),IF(X81="","NoCod",X81),IF($A81="","",IF(ISERROR(VLOOKUP($A81,'[1]liste reference'!$A$6:$H$1174,8,FALSE())),IF(ISERROR(VLOOKUP($A81,'[1]liste reference'!$B$6:$H$1174,7,FALSE())),"",VLOOKUP($A81,'[1]liste reference'!$B$6:$H$1174,7,FALSE())),VLOOKUP($A81,'[1]liste reference'!$A$6:$H$1174,8,FALSE()))))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IF(AND(ISNUMBER(F81),OR(A81="",A81="!!!!!!")),"!!!!!!",IF(A81="new.cod","NEWCOD",IF(AND((Z81=""),ISTEXT(A81),A81&lt;&gt;"!!!!!!"),A81,IF(Z81="","",INDEX('[1]liste reference'!$A$6:$A$1174,Z81)))))</f>
        <v/>
      </c>
      <c r="Z81" s="192" t="str">
        <f aca="false">IF(ISERROR(MATCH(A81,'[1]liste reference'!$A$6:$A$1174,0)),IF(ISERROR(MATCH(A81,'[1]liste reference'!$B$6:$B$1174,0)),"",(MATCH(A81,'[1]liste reference'!$B$6:$B$1174,0))),(MATCH(A81,'[1]liste reference'!$A$6:$A$1174,0)))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IF(ISERROR(VLOOKUP($A82,'[1]liste reference'!$A$6:$B$1174,2,0)),IF(ISERROR(VLOOKUP($A82,'[1]liste reference'!$B$6:$B$1174,1,0)),"",VLOOKUP($A82,'[1]liste reference'!$B$6:$B$1174,1,0)),VLOOKUP($A82,'[1]liste reference'!$A$6:$B$1174,2,0))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IF(A82="","",IF(ISERROR(VLOOKUP($A82,'[1]liste reference'!$A$6:$Q$1174,9,0)),IF(ISERROR(VLOOKUP($A82,'[1]liste reference'!$B$6:$Q$1174,8,0)),"    -",VLOOKUP($A82,'[1]liste reference'!$B$6:$Q$1174,8,0)),VLOOKUP($A82,'[1]liste reference'!$A$6:$Q$1174,9,0)))</f>
        <v/>
      </c>
      <c r="H82" s="233" t="str">
        <f aca="false">IF(A82="","x",IF(ISERROR(VLOOKUP($A82,'[1]liste reference'!$A$6:$Q$1174,10,0)),IF(ISERROR(VLOOKUP($A82,'[1]liste reference'!$B$6:$Q$1174,9,0)),"x",VLOOKUP($A82,'[1]liste reference'!$B$6:$Q$1174,9,0)),VLOOKUP($A82,'[1]liste reference'!$A$6:$Q$1174,10,0)))</f>
        <v>x</v>
      </c>
      <c r="I82" s="6" t="str">
        <f aca="false">IF(A82="","",1)</f>
        <v/>
      </c>
      <c r="J82" s="234" t="str">
        <f aca="false">IF(ISNUMBER($H82),IF(ISERROR(VLOOKUP($A82,'[1]liste reference'!$A$6:$Q$1174,6,0)),IF(ISERROR(VLOOKUP($A82,'[1]liste reference'!$B$6:$Q$1174,5,0)),"nu",VLOOKUP($A82,'[1]liste reference'!$B$6:$Q$1174,5,0)),VLOOKUP($A82,'[1]liste reference'!$A$6:$Q$1174,6,0)),"nu")</f>
        <v>nu</v>
      </c>
      <c r="K82" s="234" t="str">
        <f aca="false">IF(ISNUMBER($H82),IF(ISERROR(VLOOKUP($A82,'[1]liste reference'!$A$6:$Q$1174,7,0)),IF(ISERROR(VLOOKUP($A82,'[1]liste reference'!$B$6:$Q$1174,6,0)),"nu",VLOOKUP($A82,'[1]liste reference'!$B$6:$Q$1174,6,0)),VLOOKUP($A82,'[1]liste reference'!$A$6:$Q$1174,7,0)),"nu")</f>
        <v>nu</v>
      </c>
      <c r="L82" s="235" t="str">
        <f aca="false">IF(A82="NEWCOD",IF(W82="","Renseigner le champ 'Nouveau taxon'",$W82),IF(ISTEXT($E82),"Taxon déjà saisi !",IF(OR(A82="",A82="!!!!!!"),"",IF(ISERROR(VLOOKUP($A82,'[1]liste reference'!$A$6:$B$1174,2,0)),IF(ISERROR(VLOOKUP($A82,'[1]liste reference'!$B$6:$B$1174,1,0)),"non répertorié ou synonyme. Vérifiez !",VLOOKUP($A82,'[1]liste reference'!$B$6:$B$1174,1,0)),VLOOKUP(A82,'[1]liste reference'!$A$6:$B$1174,2,0)))))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IF(OR($A82="NEWCOD",$A82="!!!!!!"),IF(X82="","NoCod",X82),IF($A82="","",IF(ISERROR(VLOOKUP($A82,'[1]liste reference'!$A$6:$H$1174,8,FALSE())),IF(ISERROR(VLOOKUP($A82,'[1]liste reference'!$B$6:$H$1174,7,FALSE())),"",VLOOKUP($A82,'[1]liste reference'!$B$6:$H$1174,7,FALSE())),VLOOKUP($A82,'[1]liste reference'!$A$6:$H$1174,8,FALSE()))))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IF(AND(ISNUMBER(F82),OR(A82="",A82="!!!!!!")),"!!!!!!",IF(A82="new.cod","NEWCOD",IF(AND((Z82=""),ISTEXT(A82),A82&lt;&gt;"!!!!!!"),A82,IF(Z82="","",INDEX('[1]liste reference'!$A$6:$A$1174,Z82)))))</f>
        <v/>
      </c>
      <c r="Z82" s="192" t="str">
        <f aca="false">IF(ISERROR(MATCH(A82,'[1]liste reference'!$A$6:$A$1174,0)),IF(ISERROR(MATCH(A82,'[1]liste reference'!$B$6:$B$1174,0)),"",(MATCH(A82,'[1]liste reference'!$B$6:$B$1174,0))),(MATCH(A82,'[1]liste reference'!$A$6:$A$1174,0)))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1.0788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16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LANDER</v>
      </c>
      <c r="B84" s="175" t="str">
        <f aca="false">C3</f>
        <v>SAINT GEORGES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11.875</v>
      </c>
      <c r="E84" s="248" t="n">
        <f aca="false">O13</f>
        <v>12</v>
      </c>
      <c r="F84" s="175" t="n">
        <f aca="false">O14</f>
        <v>9</v>
      </c>
      <c r="G84" s="175" t="n">
        <f aca="false">O15</f>
        <v>6</v>
      </c>
      <c r="H84" s="175" t="n">
        <f aca="false">O16</f>
        <v>3</v>
      </c>
      <c r="I84" s="175" t="n">
        <f aca="false">O17</f>
        <v>0</v>
      </c>
      <c r="J84" s="249" t="n">
        <f aca="false">O8</f>
        <v>10.8888888888889</v>
      </c>
      <c r="K84" s="250" t="n">
        <f aca="false">O9</f>
        <v>2.64341716741563</v>
      </c>
      <c r="L84" s="251" t="n">
        <f aca="false">O10</f>
        <v>6</v>
      </c>
      <c r="M84" s="251" t="n">
        <f aca="false">O11</f>
        <v>15</v>
      </c>
      <c r="N84" s="250" t="n">
        <f aca="false">P8</f>
        <v>1.33333333333333</v>
      </c>
      <c r="O84" s="250" t="n">
        <f aca="false">P9</f>
        <v>0.471404520791032</v>
      </c>
      <c r="P84" s="251" t="n">
        <f aca="false">P10</f>
        <v>1</v>
      </c>
      <c r="Q84" s="251" t="n">
        <f aca="false">P11</f>
        <v>2</v>
      </c>
      <c r="R84" s="251" t="n">
        <f aca="false">F21</f>
        <v>1.0788</v>
      </c>
      <c r="S84" s="251" t="n">
        <f aca="false">L11</f>
        <v>0</v>
      </c>
      <c r="T84" s="251" t="n">
        <f aca="false">L12</f>
        <v>4</v>
      </c>
      <c r="U84" s="251" t="n">
        <f aca="false">L13</f>
        <v>0</v>
      </c>
      <c r="V84" s="252" t="n">
        <f aca="false">L15</f>
        <v>7</v>
      </c>
      <c r="W84" s="253" t="n">
        <f aca="false">L15</f>
        <v>7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90</v>
      </c>
      <c r="S87" s="6"/>
      <c r="T87" s="257" t="n">
        <f aca="false">VLOOKUP($T$91,($A$23:$U$82),20,FALSE())</f>
        <v>30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91</v>
      </c>
      <c r="S88" s="6"/>
      <c r="T88" s="257" t="n">
        <f aca="false">VLOOKUP($T$91,($A$23:$U$82),21,FALSE())</f>
        <v>60</v>
      </c>
      <c r="U88" s="6"/>
      <c r="V88" s="6" t="n">
        <f aca="false">COUNTIF(V23:V82,T89)</f>
        <v>1</v>
      </c>
    </row>
    <row r="89" customFormat="false" ht="12.75" hidden="true" customHeight="false" outlineLevel="0" collapsed="false">
      <c r="C89" s="255"/>
      <c r="D89" s="255"/>
      <c r="E89" s="255"/>
      <c r="R89" s="6" t="s">
        <v>92</v>
      </c>
      <c r="S89" s="6"/>
      <c r="T89" s="257" t="n">
        <f aca="false">MAX($V$23:$V$82)</f>
        <v>4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93</v>
      </c>
      <c r="S90" s="6" t="s">
        <v>9</v>
      </c>
      <c r="T90" s="258" t="n">
        <f aca="false">IF(OR(ISERROR(SUM($U$23:$U$82)/SUM($V$23:$V$82)),F7&lt;&gt;100),-1,(SUM($U$23:$U$82)-T88)/(SUM($V$23:$V$82)-T89))</f>
        <v>10.8333333333333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94</v>
      </c>
      <c r="S91" s="207"/>
      <c r="T91" s="207" t="str">
        <f aca="false">INDEX('[1]liste reference'!$A$6:$A$1174,$U$91)</f>
        <v>LEASPX</v>
      </c>
      <c r="U91" s="6" t="n">
        <f aca="false">IF(ISERROR(MATCH($T$93,'[1]liste reference'!$A$6:$A$1174,0)),MATCH($T$93,'[1]liste reference'!$B$6:$B$1174,0),(MATCH($T$93,'[1]liste reference'!$A$6:$A$1174,0)))</f>
        <v>59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95</v>
      </c>
      <c r="S92" s="6"/>
      <c r="T92" s="6" t="n">
        <f aca="false">MATCH(T89,$V$23:$V$82,0)</f>
        <v>3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96</v>
      </c>
      <c r="S93" s="6"/>
      <c r="T93" s="207" t="str">
        <f aca="false">INDEX($A$23:$A$82,$T$92)</f>
        <v>LEASPX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2024-04-17T19:18:15Z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