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aumale-Vebron" sheetId="1" state="visible" r:id="rId3"/>
  </sheets>
  <externalReferences>
    <externalReference r:id="rId4"/>
  </externalReferences>
  <definedNames>
    <definedName function="false" hidden="false" localSheetId="0" name="_xlnm.Print_Area" vbProcedure="false">'Baumale-Vebron'!$A$1:$O$82</definedName>
    <definedName function="false" hidden="false" name="Cf_" vbProcedure="false">'[1]liste codes réf'!$F$29:$F$30</definedName>
    <definedName function="false" hidden="false" name="noms_taxons" vbProcedure="false">'[1]liste codes réf'!$B$8:$B$894</definedName>
    <definedName function="false" hidden="false" name="type_courant" vbProcedure="false">'[1]liste codes réf'!$F$16:$F$25</definedName>
    <definedName function="false" hidden="false" localSheetId="0" name="Excel_BuiltIn__FilterDatabase" vbProcedure="false">'Baumale-Vebron'!$A$23:$J$84</definedName>
    <definedName function="false" hidden="false" localSheetId="0" name="NOM" vbProcedure="false">'Baumale-Vebron'!$H$1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9</xdr:col>
                <xdr:colOff>3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29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29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8</xdr:colOff>
                <xdr:row>2</xdr:row>
                <xdr:rowOff>8</xdr:rowOff>
              </xdr:from>
              <xdr:to>
                <xdr:col>5</xdr:col>
                <xdr:colOff>45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ou unique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8</xdr:colOff>
                <xdr:row>4</xdr:row>
                <xdr:rowOff>18</xdr:rowOff>
              </xdr:from>
              <xdr:to>
                <xdr:col>6</xdr:col>
                <xdr:colOff>49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35</xdr:colOff>
                <xdr:row>0</xdr:row>
                <xdr:rowOff>11</xdr:rowOff>
              </xdr:from>
              <xdr:to>
                <xdr:col>10</xdr:col>
                <xdr:colOff>17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35</xdr:colOff>
                <xdr:row>1</xdr:row>
                <xdr:rowOff>6</xdr:rowOff>
              </xdr:from>
              <xdr:to>
                <xdr:col>10</xdr:col>
                <xdr:colOff>13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35</xdr:colOff>
                <xdr:row>4</xdr:row>
                <xdr:rowOff>8</xdr:rowOff>
              </xdr:from>
              <xdr:to>
                <xdr:col>9</xdr:col>
                <xdr:colOff>4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6</xdr:row>
                <xdr:rowOff>1</xdr:rowOff>
              </xdr:from>
              <xdr:to>
                <xdr:col>10</xdr:col>
                <xdr:colOff>20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43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<sst xmlns="http://schemas.openxmlformats.org/spreadsheetml/2006/main" count="98" uniqueCount="95">
  <si>
    <t xml:space="preserve">Relevés floristiques aquatiques - IBMR</t>
  </si>
  <si>
    <t xml:space="preserve">Formulaire modèle GIS Macrophytes v_3.3 -mai 2012</t>
  </si>
  <si>
    <t xml:space="preserve">ASCONIT</t>
  </si>
  <si>
    <t xml:space="preserve">Aline Fare et Marc Landais</t>
  </si>
  <si>
    <t xml:space="preserve">conforme AFNOR T90-395 oct. 2003</t>
  </si>
  <si>
    <t xml:space="preserve">Baumale</t>
  </si>
  <si>
    <t xml:space="preserve">Vebron</t>
  </si>
  <si>
    <t xml:space="preserve">05151050</t>
  </si>
  <si>
    <t xml:space="preserve">E2241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</si>
  <si>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</si>
  <si>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</si>
  <si>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</si>
  <si>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</si>
  <si>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</si>
  <si>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</si>
  <si>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</si>
  <si>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</si>
  <si>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</si>
  <si>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mouille</t>
  </si>
  <si>
    <t xml:space="preserve">niv. trophique:</t>
  </si>
  <si>
    <t xml:space="preserve">moyen</t>
  </si>
  <si>
    <t xml:space="preserve">(moyen)</t>
  </si>
  <si>
    <t xml:space="preserve">%UR/pt prélèvement 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</si>
  <si>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</si>
  <si>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</si>
  <si>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</si>
  <si>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</si>
  <si>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</si>
  <si>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veg. / UR</t>
  </si>
  <si>
    <t xml:space="preserve">écart-type</t>
  </si>
  <si>
    <t xml:space="preserve">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</si>
  <si>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</si>
  <si>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</si>
  <si>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</si>
  <si>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</si>
  <si>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</si>
  <si>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</si>
  <si>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</si>
  <si>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</si>
  <si>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</si>
  <si>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</si>
  <si>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</si>
  <si>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</si>
  <si>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</si>
  <si>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</si>
  <si>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</si>
  <si>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</si>
  <si>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</si>
  <si>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</si>
  <si>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</si>
  <si>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</si>
  <si>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</si>
  <si>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</si>
  <si>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</si>
  <si>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</si>
  <si>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ATTENTION : écart entre rec. par grp (0 %) et</t>
  </si>
  <si>
    <t xml:space="preserve">rec. pondéré</t>
  </si>
  <si>
    <t xml:space="preserve">voir aussi colonne BB</t>
  </si>
  <si>
    <t xml:space="preserve"> rec. par taxa (2,5939 %) supérieur à 20 % !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</si>
  <si>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</si>
  <si>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</si>
  <si>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</si>
  <si>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</si>
  <si>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</si>
  <si>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</si>
  <si>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</si>
  <si>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</si>
  <si>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</si>
  <si>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</si>
  <si>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</si>
  <si>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</si>
  <si>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</si>
  <si>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</si>
  <si>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</si>
  <si>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</si>
  <si>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</si>
  <si>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</si>
  <si>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</si>
  <si>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NOSSPX</t>
  </si>
  <si>
    <t xml:space="preserve">OSCSPX</t>
  </si>
  <si>
    <t xml:space="preserve">CLASPX</t>
  </si>
  <si>
    <t xml:space="preserve">PELEND</t>
  </si>
  <si>
    <t xml:space="preserve">Cf.</t>
  </si>
  <si>
    <t xml:space="preserve">RHYRIP</t>
  </si>
  <si>
    <t xml:space="preserve">EQUPAL</t>
  </si>
  <si>
    <t xml:space="preserve">HILSPX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</si>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</sst>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7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6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2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6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6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3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6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8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9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5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2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4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4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4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9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3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5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4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5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6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5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7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4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5" borderId="4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7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9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4" fillId="20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6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20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7" fillId="20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7" fillId="20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7" fillId="20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5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4" fillId="20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7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7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7" fillId="2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7" fillId="2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10440</xdr:colOff>
      <xdr:row>6</xdr:row>
      <xdr:rowOff>28440</xdr:rowOff>
    </xdr:from>
    <xdr:to>
      <xdr:col>22</xdr:col>
      <xdr:colOff>1753200</xdr:colOff>
      <xdr:row>9</xdr:row>
      <xdr:rowOff>3960</xdr:rowOff>
    </xdr:to>
    <xdr:grpSp>
      <xdr:nvGrpSpPr>
        <xdr:cNvPr id="0" name="Group 1"/>
        <xdr:cNvGrpSpPr/>
      </xdr:nvGrpSpPr>
      <xdr:grpSpPr>
        <a:xfrm>
          <a:off x="7060320" y="1085760"/>
          <a:ext cx="1742760" cy="470880"/>
          <a:chOff x="7060320" y="1085760"/>
          <a:chExt cx="1742760" cy="470880"/>
        </a:xfrm>
      </xdr:grpSpPr>
    </xdr:grpSp>
    <xdr:clientData/>
  </xdr:twoCellAnchor>
  <xdr:twoCellAnchor editAs="oneCell">
    <xdr:from>
      <xdr:col>22</xdr:col>
      <xdr:colOff>10440</xdr:colOff>
      <xdr:row>0</xdr:row>
      <xdr:rowOff>9360</xdr:rowOff>
    </xdr:from>
    <xdr:to>
      <xdr:col>22</xdr:col>
      <xdr:colOff>1752840</xdr:colOff>
      <xdr:row>1</xdr:row>
      <xdr:rowOff>75600</xdr:rowOff>
    </xdr:to>
    <xdr:clientData/>
  </xdr:twoCellAnchor>
  <xdr:twoCellAnchor editAs="oneCell">
    <xdr:from>
      <xdr:col>22</xdr:col>
      <xdr:colOff>10440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80640</xdr:colOff>
      <xdr:row>0</xdr:row>
      <xdr:rowOff>38160</xdr:rowOff>
    </xdr:from>
    <xdr:to>
      <xdr:col>23</xdr:col>
      <xdr:colOff>1841760</xdr:colOff>
      <xdr:row>2</xdr:row>
      <xdr:rowOff>99360</xdr:rowOff>
    </xdr:to>
    <xdr:grpSp>
      <xdr:nvGrpSpPr>
        <xdr:cNvPr id="1" name="Group 6"/>
        <xdr:cNvGrpSpPr/>
      </xdr:nvGrpSpPr>
      <xdr:grpSpPr>
        <a:xfrm>
          <a:off x="8921880" y="38160"/>
          <a:ext cx="1761120" cy="423000"/>
          <a:chOff x="8921880" y="38160"/>
          <a:chExt cx="1761120" cy="423000"/>
        </a:xfrm>
      </xdr:grpSpPr>
    </xdr:grpSp>
    <xdr:clientData/>
  </xdr:twoCellAnchor>
  <xdr:twoCellAnchor editAs="oneCell">
    <xdr:from>
      <xdr:col>23</xdr:col>
      <xdr:colOff>80640</xdr:colOff>
      <xdr:row>3</xdr:row>
      <xdr:rowOff>0</xdr:rowOff>
    </xdr:from>
    <xdr:to>
      <xdr:col>23</xdr:col>
      <xdr:colOff>1832040</xdr:colOff>
      <xdr:row>8</xdr:row>
      <xdr:rowOff>71280</xdr:rowOff>
    </xdr:to>
    <xdr:grpSp>
      <xdr:nvGrpSpPr>
        <xdr:cNvPr id="2" name="Group 9"/>
        <xdr:cNvGrpSpPr/>
      </xdr:nvGrpSpPr>
      <xdr:grpSpPr>
        <a:xfrm>
          <a:off x="8921880" y="533520"/>
          <a:ext cx="1751400" cy="918720"/>
          <a:chOff x="8921880" y="533520"/>
          <a:chExt cx="1751400" cy="918720"/>
        </a:xfrm>
      </xdr:grpSpPr>
    </xdr:grpSp>
    <xdr:clientData/>
  </xdr:twoCellAnchor>
  <xdr:twoCellAnchor editAs="oneCell">
    <xdr:from>
      <xdr:col>22</xdr:col>
      <xdr:colOff>986400</xdr:colOff>
      <xdr:row>61</xdr:row>
      <xdr:rowOff>75960</xdr:rowOff>
    </xdr:from>
    <xdr:to>
      <xdr:col>23</xdr:col>
      <xdr:colOff>866880</xdr:colOff>
      <xdr:row>62</xdr:row>
      <xdr:rowOff>152280</xdr:rowOff>
    </xdr:to>
    <xdr:clientData/>
  </xdr:twoCellAnchor>
  <xdr:twoCellAnchor editAs="oneCell">
    <xdr:from>
      <xdr:col>22</xdr:col>
      <xdr:colOff>986400</xdr:colOff>
      <xdr:row>88</xdr:row>
      <xdr:rowOff>0</xdr:rowOff>
    </xdr:from>
    <xdr:to>
      <xdr:col>23</xdr:col>
      <xdr:colOff>141840</xdr:colOff>
      <xdr:row>89</xdr:row>
      <xdr:rowOff>86040</xdr:rowOff>
    </xdr:to>
    <xdr:clientData/>
  </xdr:twoCellAnchor>
  <xdr:twoCellAnchor editAs="oneCell">
    <xdr:from>
      <xdr:col>22</xdr:col>
      <xdr:colOff>10440</xdr:colOff>
      <xdr:row>2</xdr:row>
      <xdr:rowOff>124200</xdr:rowOff>
    </xdr:from>
    <xdr:to>
      <xdr:col>22</xdr:col>
      <xdr:colOff>1752840</xdr:colOff>
      <xdr:row>4</xdr:row>
      <xdr:rowOff>38160</xdr:rowOff>
    </xdr:to>
    <xdr:clientData/>
  </xdr:twoCellAnchor>
  <xdr:twoCellAnchor editAs="oneCell">
    <xdr:from>
      <xdr:col>22</xdr:col>
      <xdr:colOff>10440</xdr:colOff>
      <xdr:row>4</xdr:row>
      <xdr:rowOff>28080</xdr:rowOff>
    </xdr:from>
    <xdr:to>
      <xdr:col>22</xdr:col>
      <xdr:colOff>1752840</xdr:colOff>
      <xdr:row>5</xdr:row>
      <xdr:rowOff>95040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letet/Bureau/LR_References%202011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Lamalou-Rouet"/><sheetName val="notice"/><sheetName val="station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2012</v></cell></row><row r="3"><cell r="D3"><v>2</v></cell></row><row r="4"><cell r="B4" t="str"><v>Conforme à la norme NF T90-395 (octobre 2003)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CHAHIS</v></cell><cell r="B23" t="str"><v>Chara hispida</v></cell><cell r="C23"><v>15</v></cell><cell r="D23"><v>2</v></cell><cell r="E23" t="str"><v>(L.) Vaillant</v></cell></row><row r="23"><cell r="M23" t="str"><v>ALG</v></cell><cell r="N23"><v>2</v></cell></row><row r="23"><cell r="P23" t="str"><v>IBMR</v></cell></row><row r="23"><cell r="R23"><v>0</v></cell><cell r="S23"><v>5258</v></cell></row><row r="24"><cell r="A24" t="str"><v>CHAINT</v></cell><cell r="B24" t="str"><v>Chara intermedia</v></cell></row><row r="24"><cell r="E24" t="str"><v>A. Braun     </v></cell></row><row r="24"><cell r="M24" t="str"><v>ALG</v></cell><cell r="N24"><v>2</v></cell></row><row r="24"><cell r="R24"><v>0</v></cell><cell r="S24"><v>5259</v></cell></row><row r="25"><cell r="A25" t="str"><v>CHASPX</v></cell><cell r="B25" t="str"><v>Chara sp.</v></cell></row><row r="25"><cell r="E25" t="str"><v>L. ex Vaillant    </v></cell></row><row r="25"><cell r="M25" t="str"><v>ALG</v></cell><cell r="N25"><v>2</v></cell></row><row r="25"><cell r="R25"><v>0</v></cell><cell r="S25"><v>1121</v></cell></row><row r="26"><cell r="A26" t="str"><v>CHAVUL</v></cell><cell r="B26" t="str"><v>Chara vulgaris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6"><cell r="R26"><v>0</v></cell><cell r="S26"><v>5261</v></cell></row><row r="27"><cell r="A27" t="str"><v>CHAGYM</v></cell><cell r="B27" t="str"><v>Chara vulgaris var. gymnophylla</v></cell></row><row r="27"><cell r="E27" t="str"><v>A. Braun     </v></cell><cell r="F27" t="str"><v>Chara gymnophylla A. Braun</v></cell></row><row r="27"><cell r="M27" t="str"><v>ALG</v></cell><cell r="N27"><v>2</v></cell></row><row r="27"><cell r="R27"><v>0</v></cell><cell r="S27"><v>5262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Microscystis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6"><cell r="R96"><v>1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 var.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var. emarginata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chamaedryfolia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Aulacommium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FISGRA</v></cell><cell r="B206" t="str"><v>Fissidens gracilifolius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6"><cell r="R206"><v>0</v></cell><cell r="S206"><v>19665</v></cell></row><row r="207"><cell r="A207" t="str"><v>FISGRN</v></cell><cell r="B207" t="str"><v>Fissidens grandifrons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7"><cell r="R207"><v>0</v></cell><cell r="S207"><v>19666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FONDUR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PHIFON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6"><cell r="R276"><v>1</v></cell></row><row r="277"><cell r="A277" t="str"><v>ADICAP</v></cell><cell r="B277" t="str"><v>Adianthum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EQULIT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ISOAST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ISOTEG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ISOTEN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/row><row r="311"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hermaphroditica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CALMAC</v></cell><cell r="B325" t="str"><v>Callitriche hermaphroditica var. macrocarpa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19553</v></cell></row><row r="326"><cell r="A326" t="str"><v>CALMIC</v></cell><cell r="B326" t="str"><v>Callitriche hermaphroditica var. microcarpa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19552</v></cell></row><row r="327"><cell r="A327" t="str"><v>CALLEN</v></cell><cell r="B327" t="str"><v>Callitriche lenisulca</v></cell></row><row r="327"><cell r="E327" t="str"><v>      </v></cell></row><row r="327"><cell r="M327" t="str"><v>PHy</v></cell><cell r="N327"><v>7</v></cell><cell r="O327" t="str"><v>HYD</v></cell></row><row r="327"><cell r="Q327" t="str"><v>DICOT</v></cell><cell r="R327"><v>0</v></cell><cell r="S327"><v>19554</v></cell></row><row r="328"><cell r="A328" t="str"><v>CALLUS</v></cell><cell r="B328" t="str"><v>Callitriche lusitanica</v></cell></row><row r="328"><cell r="E328" t="str"><v>      </v></cell></row><row r="328"><cell r="M328" t="str"><v>PHy</v></cell><cell r="N328"><v>7</v></cell><cell r="O328" t="str"><v>HYD</v></cell></row><row r="328"><cell r="Q328" t="str"><v>DICOT</v></cell><cell r="R328"><v>0</v></cell><cell r="S328"><v>19555</v></cell></row><row r="329"><cell r="A329" t="str"><v>CALOBT</v></cell><cell r="B329" t="str"><v>Callitriche obtusangula</v></cell><cell r="C329"><v>8</v></cell><cell r="D329"><v>2</v></cell><cell r="E329" t="str"><v>Le Gall     </v></cell></row><row r="329"><cell r="M329" t="str"><v>PHy</v></cell><cell r="N329"><v>7</v></cell><cell r="O329" t="str"><v>HYD</v></cell><cell r="P329" t="str"><v>IBMR</v></cell><cell r="Q329" t="str"><v>DICOT</v></cell><cell r="R329"><v>0</v></cell><cell r="S329"><v>1700</v></cell></row><row r="330"><cell r="A330" t="str"><v>CALPAL</v></cell><cell r="B330" t="str"><v>Callitriche palustris</v></cell></row><row r="330"><cell r="E330" t="str"><v>L.      </v></cell></row><row r="330"><cell r="M330" t="str"><v>PHy</v></cell><cell r="N330"><v>7</v></cell><cell r="O330" t="str"><v>HYD</v></cell></row><row r="330"><cell r="Q330" t="str"><v>DICOT</v></cell><cell r="R330"><v>0</v></cell><cell r="S330"><v>1701</v></cell></row><row r="331"><cell r="A331" t="str"><v>CALPLA</v></cell><cell r="B331" t="str"><v>Callitriche platycarpa</v></cell><cell r="C331"><v>10</v></cell><cell r="D331"><v>1</v></cell><cell r="E331" t="str"><v>Kützing      </v></cell></row><row r="331"><cell r="M331" t="str"><v>PHy</v></cell><cell r="N331"><v>7</v></cell><cell r="O331" t="str"><v>HYD</v></cell><cell r="P331" t="str"><v>IBMR</v></cell><cell r="Q331" t="str"><v>DICOT</v></cell><cell r="R331"><v>0</v></cell><cell r="S331"><v>1702</v></cell></row><row r="332"><cell r="A332" t="str"><v>CALPUL</v></cell><cell r="B332" t="str"><v>Callitriche pulchra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19556</v></cell></row><row r="333"><cell r="A333" t="str"><v>CALREG</v></cell><cell r="B333" t="str"><v>Callitriche regis-jubae</v></cell></row><row r="333"><cell r="E333" t="str"><v>      </v></cell></row><row r="333"><cell r="M333" t="str"><v>PHy</v></cell><cell r="N333"><v>7</v></cell><cell r="O333" t="str"><v>HYD</v></cell></row><row r="333"><cell r="Q333" t="str"><v>DICOT</v></cell><cell r="R333"><v>0</v></cell><cell r="S333"><v>19557</v></cell></row><row r="334"><cell r="A334" t="str"><v>CALSPX</v></cell><cell r="B334" t="str"><v>Callitriche sp.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1696</v></cell></row><row r="335"><cell r="A335" t="str"><v>CALSTA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cell r="Q335" t="str"><v>DICOT</v></cell><cell r="R335"><v>0</v></cell><cell r="S335"><v>1703</v></cell></row><row r="336"><cell r="A336" t="str"><v>CALFIM</v></cell><cell r="B336" t="str"><v>Callitriche truncata subsp. Fimbriata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19558</v></cell></row><row r="337"><cell r="A337" t="str"><v>CALOCC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cell r="Q337" t="str"><v>DICOT</v></cell><cell r="R337"><v>0</v></cell><cell r="S337"><v>19559</v></cell></row><row r="338"><cell r="A338" t="str"><v>CALVIG</v></cell><cell r="B338" t="str"><v>Callitriche x vigens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19560</v></cell></row><row r="339"><cell r="A339" t="str"><v>CERDEM</v></cell><cell r="B339" t="str"><v>Ceratophyllum demersum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cell r="Q339" t="str"><v>DICOT</v></cell><cell r="R339"><v>0</v></cell><cell r="S339"><v>1717</v></cell></row><row r="340"><cell r="A340" t="str"><v>CERAPI</v></cell><cell r="B340" t="str"><v>Ceratophyllum demersum var. apiculatum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19582</v></cell></row><row r="341"><cell r="A341" t="str"><v>CERINE</v></cell><cell r="B341" t="str"><v>Ceratophyllum demersum var. inerme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 t="str"><v>Pas de cd_sandre</v></cell></row><row r="342"><cell r="A342" t="str"><v>CERMUR</v></cell><cell r="B342" t="str"><v>Ceratophyllum muricatum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 t="str"><v>Pas de cd_sandre</v></cell></row><row r="343"><cell r="A343" t="str"><v>CERPLA</v></cell><cell r="B343" t="str"><v>Ceratophyllum platyacanthum</v></cell></row><row r="343"><cell r="E343" t="str"><v>      </v></cell></row><row r="343"><cell r="M343" t="str"><v>PHy</v></cell><cell r="N343"><v>7</v></cell><cell r="O343" t="str"><v>HYD</v></cell></row><row r="343"><cell r="Q343" t="str"><v>DICOT</v></cell><cell r="R343"><v>0</v></cell><cell r="S343"><v>19583</v></cell></row><row r="344"><cell r="A344" t="str"><v>CERSPX</v></cell><cell r="B344" t="str"><v>Ceratophyllum sp.</v></cell></row><row r="344"><cell r="E344" t="str"><v>      </v></cell></row><row r="344"><cell r="M344" t="str"><v>PHy</v></cell><cell r="N344"><v>7</v></cell><cell r="O344" t="str"><v>HYD</v></cell></row><row r="344"><cell r="Q344" t="str"><v>DICOT</v></cell><cell r="R344"><v>0</v></cell><cell r="S344"><v>1716</v></cell></row><row r="345"><cell r="A345" t="str"><v>CERSUB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cell r="Q345" t="str"><v>DICOT</v></cell><cell r="R345"><v>0</v></cell><cell r="S345"><v>1718</v></cell></row><row r="346"><cell r="A346" t="str"><v>EGEDEN</v></cell><cell r="B346" t="str"><v>Egeria densa</v></cell></row><row r="346"><cell r="E346" t="str"><v>Planch      </v></cell></row><row r="346"><cell r="M346" t="str"><v>PHy</v></cell><cell r="N346"><v>7</v></cell><cell r="O346" t="str"><v>HYD</v></cell></row><row r="346"><cell r="Q346" t="str"><v>MONOCOT</v></cell><cell r="R346"><v>0</v></cell><cell r="S346"><v>19626</v></cell></row><row r="347"><cell r="A347" t="str"><v>EICCRA</v></cell><cell r="B347" t="str"><v>Eichhornia crassipes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19627</v></cell></row><row r="348"><cell r="A348" t="str"><v>EICSPX</v></cell><cell r="B348" t="str"><v>Eichhornia sp.</v></cell></row><row r="348"><cell r="E348" t="str"><v>      </v></cell></row><row r="348"><cell r="M348" t="str"><v>PHy</v></cell><cell r="N348"><v>7</v></cell><cell r="O348" t="str"><v>HYD</v></cell></row><row r="348"><cell r="Q348" t="str"><v>MONOCOT</v></cell><cell r="R348"><v>0</v></cell><cell r="S348"><v>19628</v></cell></row><row r="349"><cell r="A349" t="str"><v>ELOCAL</v></cell><cell r="B349" t="str"><v>Elodea callitrichoides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19642</v></cell></row><row r="350"><cell r="A350" t="str"><v>ELOCAN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1586</v></cell></row><row r="351"><cell r="A351" t="str"><v>ELOERN</v></cell><cell r="B351" t="str"><v>Elodea ernstiae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 t="str"><v>Pas de cd_sandre</v></cell></row><row r="352"><cell r="A352" t="str"><v>ELONUT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cell r="Q352" t="str"><v>MONOCOT</v></cell><cell r="R352"><v>0</v></cell><cell r="S352"><v>1588</v></cell></row><row r="353"><cell r="A353" t="str"><v>ELOSPX</v></cell><cell r="B353" t="str"><v>Elodea sp.</v></cell></row><row r="353"><cell r="E353" t="str"><v>      </v></cell></row><row r="353"><cell r="M353" t="str"><v>PHy</v></cell><cell r="N353"><v>7</v></cell><cell r="O353" t="str"><v>HYD</v></cell></row><row r="353"><cell r="Q353" t="str"><v>MONOCOT</v></cell><cell r="R353"><v>0</v></cell><cell r="S353"><v>1585</v></cell></row><row r="354"><cell r="A354" t="str"><v>GRODEN</v></cell><cell r="B354" t="str"><v>Groenlandia densa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cell r="Q354" t="str"><v>MONOCOT</v></cell><cell r="R354"><v>0</v></cell><cell r="S354"><v>1638</v></cell></row><row r="355"><cell r="A355" t="str"><v>HEEREN</v></cell><cell r="B355" t="str"><v>Heteranthera reniformis</v></cell></row><row r="355"><cell r="E355" t="str"><v>      </v></cell></row><row r="355"><cell r="M355" t="str"><v>PHy</v></cell><cell r="N355"><v>7</v></cell><cell r="O355" t="str"><v>HYD</v></cell></row><row r="355"><cell r="Q355" t="str"><v>DICOT</v></cell><cell r="R355"><v>0</v></cell><cell r="S355"><v>19778</v></cell></row><row r="356"><cell r="A356" t="str"><v>HIPSPX</v></cell><cell r="B356" t="str"><v>Hippuris sp.</v></cell></row><row r="356"><cell r="E356" t="str"><v>      </v></cell></row><row r="356"><cell r="M356" t="str"><v>PHy</v></cell><cell r="N356"><v>7</v></cell><cell r="O356" t="str"><v>HYD</v></cell></row><row r="356"><cell r="Q356" t="str"><v>DICOT</v></cell><cell r="R356"><v>0</v></cell><cell r="S356"><v>1781</v></cell></row><row r="357"><cell r="A357" t="str"><v>HIPVUL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cell r="Q357" t="str"><v>DICOT</v></cell><cell r="R357"><v>0</v></cell><cell r="S357"><v>1782</v></cell></row><row r="358"><cell r="A358" t="str"><v>HOTPAL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cell r="Q358" t="str"><v>DICOT</v></cell><cell r="R358"><v>0</v></cell><cell r="S358"><v>1882</v></cell></row><row r="359"><cell r="A359" t="str"><v>HYLVER</v></cell><cell r="B359" t="str"><v>Hydrilla verticillata</v></cell></row><row r="359"><cell r="E359" t="str"><v>      </v></cell></row><row r="359"><cell r="M359" t="str"><v>PHy</v></cell><cell r="N359"><v>7</v></cell><cell r="O359" t="str"><v>HYD</v></cell></row><row r="359"><cell r="Q359" t="str"><v>DICOT</v></cell><cell r="R359"><v>0</v></cell><cell r="S359"><v>19784</v></cell></row><row r="360"><cell r="A360" t="str"><v>HYDMOR</v></cell><cell r="B360" t="str"><v>Hydrocharis morsus-ranae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1590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cell r="R361"><v>0</v></cell><cell r="S361"><v>19785</v></cell></row><row r="362"><cell r="A362" t="str"><v>JUNBUL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cell r="Q362" t="str"><v>MONOCOT</v></cell><cell r="R362"><v>0</v></cell><cell r="S362"><v>1611</v></cell></row><row r="363"><cell r="A363" t="str"><v>LAGMAJ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3"><cell r="Q363" t="str"><v>MONOCOT</v></cell><cell r="R363"><v>0</v></cell><cell r="S363"><v>1592</v></cell></row><row r="364"><cell r="A364" t="str"><v>LEEAQU</v></cell><cell r="B364" t="str"><v>Leersia aquatica</v></cell></row><row r="364"><cell r="E364" t="str"><v>      </v></cell></row><row r="364"><cell r="M364" t="str"><v>PHy</v></cell><cell r="N364"><v>7</v></cell><cell r="O364" t="str"><v>HYD</v></cell></row><row r="364"><cell r="Q364" t="str"><v>MONOCOT</v></cell><cell r="R364"><v>0</v></cell><cell r="S364"><v>19830</v></cell></row><row r="365"><cell r="A365" t="str"><v>LEMAEQ</v></cell><cell r="B365" t="str"><v>Lemna aequinoctialis</v></cell></row><row r="365"><cell r="E365" t="str"><v>      </v></cell></row><row r="365"><cell r="M365" t="str"><v>PHy</v></cell><cell r="N365"><v>7</v></cell><cell r="O365" t="str"><v>HYD</v></cell></row><row r="365"><cell r="Q365" t="str"><v>MONOCOT</v></cell><cell r="R365"><v>0</v></cell><cell r="S365"><v>19832</v></cell></row><row r="366"><cell r="A366" t="str"><v>LEMGIB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cell r="Q366" t="str"><v>MONOCOT</v></cell><cell r="R366"><v>0</v></cell><cell r="S366"><v>1625</v></cell></row><row r="367"><cell r="A367" t="str"><v>LEMMIN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1626</v></cell></row><row r="368"><cell r="A368" t="str"><v>LEMMIU</v></cell><cell r="B368" t="str"><v>Lemna minuscula</v></cell></row><row r="368"><cell r="E368" t="str"><v>      </v></cell><cell r="F368" t="str"><v>Lemna minuta L.</v></cell></row><row r="368"><cell r="M368" t="str"><v>PHy</v></cell><cell r="N368"><v>7</v></cell><cell r="O368" t="str"><v>HYD</v></cell></row><row r="368"><cell r="Q368" t="str"><v>MONOCOT</v></cell><cell r="R368"><v>0</v></cell><cell r="S368"><v>1627</v></cell></row><row r="369"><cell r="A369" t="str"><v>LEMSPX</v></cell><cell r="B369" t="str"><v>Lemna sp.</v></cell></row><row r="369"><cell r="E369" t="str"><v>      </v></cell></row><row r="369"><cell r="M369" t="str"><v>PHy</v></cell><cell r="N369"><v>7</v></cell><cell r="O369" t="str"><v>HYD</v></cell></row><row r="369"><cell r="Q369" t="str"><v>MONOCOT</v></cell><cell r="R369"><v>0</v></cell><cell r="S369"><v>1624</v></cell></row><row r="370"><cell r="A370" t="str"><v>LEMTRI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cell r="Q370" t="str"><v>MONOCOT</v></cell><cell r="R370"><v>0</v></cell><cell r="S370"><v>1628</v></cell></row><row r="371"><cell r="A371" t="str"><v>LEMTUR</v></cell><cell r="B371" t="str"><v>Lemna turionifera</v></cell></row><row r="371"><cell r="E371" t="str"><v>Landolt      </v></cell></row><row r="371"><cell r="M371" t="str"><v>PHy</v></cell><cell r="N371"><v>7</v></cell><cell r="O371" t="str"><v>HYD</v></cell></row><row r="371"><cell r="Q371" t="str"><v>MONOCOT</v></cell><cell r="R371"><v>0</v></cell><cell r="S371"><v>19833</v></cell></row><row r="372"><cell r="A372" t="str"><v>LITUNI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cell r="Q372" t="str"><v>DICOT</v></cell><cell r="R372"><v>0</v></cell><cell r="S372"><v>1861</v></cell></row><row r="373"><cell r="A373" t="str"><v>LOBDOR</v></cell><cell r="B373" t="str"><v>Lobelia dortmanna</v></cell></row><row r="373"><cell r="E373" t="str"><v>L.      </v></cell></row><row r="373"><cell r="M373" t="str"><v>PHy</v></cell><cell r="N373"><v>7</v></cell><cell r="O373" t="str"><v>HYD</v></cell></row><row r="373"><cell r="Q373" t="str"><v>DICOT</v></cell><cell r="R373"><v>0</v></cell><cell r="S373"><v>1635</v></cell></row><row r="374"><cell r="A374" t="str"><v>LURNAT</v></cell><cell r="B374" t="str"><v>Luronium natans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cell r="Q374" t="str"><v>MONOCOT</v></cell><cell r="R374"><v>0</v></cell><cell r="S374"><v>1451</v></cell></row><row r="375"><cell r="A375" t="str"><v>MASAEG</v></cell><cell r="B375" t="str"><v>Marsilea aegyptiaca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19851</v></cell></row><row r="376"><cell r="A376" t="str"><v>MASAZO</v></cell><cell r="B376" t="str"><v>Marsilea azorica</v></cell></row><row r="376"><cell r="E376" t="str"><v>      </v></cell></row><row r="376"><cell r="M376" t="str"><v>PHy</v></cell><cell r="N376"><v>7</v></cell><cell r="O376" t="str"><v>HYD</v></cell></row><row r="376"><cell r="Q376" t="str"><v>MONOCOT</v></cell><cell r="R376"><v>0</v></cell><cell r="S376"><v>19852</v></cell></row><row r="377"><cell r="A377" t="str"><v>MASQUA</v></cell><cell r="B377" t="str"><v>Marsilea quadrifolia</v></cell></row><row r="377"><cell r="E377" t="str"><v>L.      </v></cell></row><row r="377"><cell r="M377" t="str"><v>PHy</v></cell><cell r="N377"><v>7</v></cell><cell r="O377" t="str"><v>HYD</v></cell></row><row r="377"><cell r="Q377" t="str"><v>MONOCOT</v></cell><cell r="R377"><v>0</v></cell><cell r="S377"><v>1393</v></cell></row><row r="378"><cell r="A378" t="str"><v>MASSTR</v></cell><cell r="B378" t="str"><v>Marsilea strigosa</v></cell></row><row r="378"><cell r="E378" t="str"><v>      </v></cell></row><row r="378"><cell r="M378" t="str"><v>PHy</v></cell><cell r="N378"><v>7</v></cell><cell r="O378" t="str"><v>HYD</v></cell></row><row r="378"><cell r="Q378" t="str"><v>MONOCOT</v></cell><cell r="R378"><v>0</v></cell><cell r="S378"><v>19853</v></cell></row><row r="379"><cell r="A379" t="str"><v>MYRALT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cell r="Q379" t="str"><v>DICOT</v></cell><cell r="R379"><v>0</v></cell><cell r="S379"><v>1776</v></cell></row><row r="380"><cell r="A380" t="str"><v>MYREXA</v></cell><cell r="B380" t="str"><v>Myriophyllum exalbescens</v></cell></row><row r="380"><cell r="E380" t="str"><v>      </v></cell></row><row r="380"><cell r="M380" t="str"><v>PHy</v></cell><cell r="N380"><v>7</v></cell><cell r="O380" t="str"><v>HYD</v></cell></row><row r="380"><cell r="Q380" t="str"><v>DICOT</v></cell><cell r="R380"><v>0</v></cell><cell r="S380"><v>19872</v></cell></row><row r="381"><cell r="A381" t="str"><v>MYRHET</v></cell><cell r="B381" t="str"><v>Myriophyllum heterophyllum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19873</v></cell></row><row r="382"><cell r="A382" t="str"><v>MYRSPX</v></cell><cell r="B382" t="str"><v>Myriophyllum sp.</v></cell></row><row r="382"><cell r="E382" t="str"><v>      </v></cell></row><row r="382"><cell r="M382" t="str"><v>PHy</v></cell><cell r="N382"><v>7</v></cell><cell r="O382" t="str"><v>HYD</v></cell></row><row r="382"><cell r="Q382" t="str"><v>DICOT</v></cell><cell r="R382"><v>0</v></cell><cell r="S382"><v>1775</v></cell></row><row r="383"><cell r="A383" t="str"><v>MYRSPI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cell r="Q383" t="str"><v>DICOT</v></cell><cell r="R383"><v>0</v></cell><cell r="S383"><v>1778</v></cell></row><row r="384"><cell r="A384" t="str"><v>MYRVEU</v></cell><cell r="B384" t="str"><v>Myriophyllum verrucosum</v></cell></row><row r="384"><cell r="E384" t="str"><v>      </v></cell></row><row r="384"><cell r="M384" t="str"><v>PHy</v></cell><cell r="N384"><v>7</v></cell><cell r="O384" t="str"><v>HYD</v></cell></row><row r="384"><cell r="Q384" t="str"><v>DICOT</v></cell><cell r="R384"><v>0</v></cell><cell r="S384"><v>19874</v></cell></row><row r="385"><cell r="A385" t="str"><v>MYRVER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cell r="Q385" t="str"><v>DICOT</v></cell><cell r="R385"><v>0</v></cell><cell r="S385"><v>1779</v></cell></row><row r="386"><cell r="A386" t="str"><v>NAJFLE</v></cell><cell r="B386" t="str"><v>Najas flexilis</v></cell></row><row r="386"><cell r="E386" t="str"><v>      </v></cell></row><row r="386"><cell r="M386" t="str"><v>PHy</v></cell><cell r="N386"><v>7</v></cell><cell r="O386" t="str"><v>HYD</v></cell></row><row r="386"><cell r="Q386" t="str"><v>MONOCOT</v></cell><cell r="R386"><v>0</v></cell><cell r="S386"><v>19875</v></cell></row><row r="387"><cell r="A387" t="str"><v>NAJGRA</v></cell><cell r="B387" t="str"><v>Najas gracillima</v></cell></row><row r="387"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19876</v></cell></row><row r="388"><cell r="A388" t="str"><v>NAJGRM</v></cell><cell r="B388" t="str"><v>Najas graminea</v></cell></row><row r="388"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19877</v></cell></row><row r="389"><cell r="A389" t="str"><v>NAJMAR</v></cell><cell r="B389" t="str"><v>Najas marina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cell r="Q389" t="str"><v>MONOCOT</v></cell><cell r="R389"><v>0</v></cell><cell r="S389"><v>1835</v></cell></row><row r="390"><cell r="A390" t="str"><v>NAJARM</v></cell><cell r="B390" t="str"><v>Najas marina subsp. armata</v></cell><cell r="C390"><v>5</v></cell><cell r="D390"><v>3</v></cell><cell r="E390" t="str"><v>      </v></cell></row><row r="390"><cell r="M390" t="str"><v>PHy</v></cell><cell r="N390"><v>7</v></cell><cell r="O390" t="str"><v>HYD</v></cell></row><row r="390"><cell r="Q390" t="str"><v>MONOCOT</v></cell><cell r="R390"><v>0</v></cell><cell r="S390"><v>19878</v></cell></row><row r="391"><cell r="A391" t="str"><v>NAJINT</v></cell><cell r="B391" t="str"><v>Najas marina subsp. intermedia</v></cell><cell r="C391"><v>5</v></cell><cell r="D391"><v>3</v></cell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19879</v></cell></row><row r="392"><cell r="A392" t="str"><v>NAJMAM</v></cell><cell r="B392" t="str"><v>Najas marina subsp. marina</v></cell><cell r="C392"><v>5</v></cell><cell r="D392"><v>3</v></cell><cell r="E392" t="str"><v>L.      </v></cell></row><row r="392"><cell r="M392" t="str"><v>PHy</v></cell><cell r="N392"><v>7</v></cell><cell r="O392" t="str"><v>HYD</v></cell></row><row r="392"><cell r="Q392" t="str"><v>MONOCOT</v></cell><cell r="R392"><v>0</v></cell><cell r="S392"><v>19880</v></cell></row><row r="393"><cell r="A393" t="str"><v>NAJMIN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cell r="Q393" t="str"><v>MONOCOT</v></cell><cell r="R393"><v>0</v></cell><cell r="S393"><v>1836</v></cell></row><row r="394"><cell r="A394" t="str"><v>NAJORI</v></cell><cell r="B394" t="str"><v>Najas orientalis</v></cell></row><row r="394"><cell r="E394" t="str"><v>      </v></cell></row><row r="394"><cell r="M394" t="str"><v>PHy</v></cell><cell r="N394"><v>7</v></cell><cell r="O394" t="str"><v>HYD</v></cell></row><row r="394"><cell r="Q394" t="str"><v>MONOCOT</v></cell><cell r="R394"><v>0</v></cell><cell r="S394"><v>19881</v></cell></row><row r="395"><cell r="A395" t="str"><v>NAJSPX</v></cell><cell r="B395" t="str"><v>Najas sp.</v></cell></row><row r="395"><cell r="E395" t="str"><v>      </v></cell></row><row r="395"><cell r="M395" t="str"><v>PHy</v></cell><cell r="N395"><v>7</v></cell><cell r="O395" t="str"><v>HYD</v></cell></row><row r="395"><cell r="Q395" t="str"><v>MONOCOT</v></cell><cell r="R395"><v>0</v></cell><cell r="S395"><v>1834</v></cell></row><row r="396"><cell r="A396" t="str"><v>NAJTEN</v></cell><cell r="B396" t="str"><v>Najas tenuissima</v></cell></row><row r="396"><cell r="E396" t="str"><v>      </v></cell></row><row r="396"><cell r="M396" t="str"><v>PHy</v></cell><cell r="N396"><v>7</v></cell><cell r="O396" t="str"><v>HYD</v></cell></row><row r="396"><cell r="Q396" t="str"><v>MONOCOT</v></cell><cell r="R396"><v>0</v></cell><cell r="S396"><v>19882</v></cell></row><row r="397"><cell r="A397" t="str"><v>NELNUC</v></cell><cell r="B397" t="str"><v>Nelumbo nucifera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19885</v></cell></row><row r="398"><cell r="A398" t="str"><v>NUPADV</v></cell><cell r="B398" t="str"><v>Nuphar advena</v></cell></row><row r="398"><cell r="E398" t="str"><v>      </v></cell></row><row r="398"><cell r="M398" t="str"><v>PHy</v></cell><cell r="N398"><v>7</v></cell><cell r="O398" t="str"><v>HYD</v></cell></row><row r="398"><cell r="Q398" t="str"><v>DICOT</v></cell><cell r="R398"><v>0</v></cell><cell r="S398"><v>19891</v></cell></row><row r="399"><cell r="A399" t="str"><v>NUPLUT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cell r="Q399" t="str"><v>DICOT</v></cell><cell r="R399"><v>0</v></cell><cell r="S399"><v>1839</v></cell></row><row r="400"><cell r="A400" t="str"><v>NUPLUP</v></cell><cell r="B400" t="str"><v>Nuphar lutea x pumila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19892</v></cell></row><row r="401"><cell r="A401" t="str"><v>NUPPUM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1"><cell r="Q401" t="str"><v>DICOT</v></cell><cell r="R401"><v>0</v></cell><cell r="S401"><v>1840</v></cell></row><row r="402"><cell r="A402" t="str"><v>NUPSPX</v></cell><cell r="B402" t="str"><v>Nuphar sp.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1838</v></cell></row><row r="403"><cell r="A403" t="str"><v>NUPSPE</v></cell><cell r="B403" t="str"><v>Nuphar x spenneriana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19893</v></cell></row><row r="404"><cell r="A404" t="str"><v>NYMALB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cell r="Q404" t="str"><v>DICOT</v></cell><cell r="R404"><v>0</v></cell><cell r="S404"><v>1842</v></cell></row><row r="405"><cell r="A405" t="str"><v>NYMALC</v></cell><cell r="B405" t="str"><v>Nymphaea alba x candida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19894</v></cell></row><row r="406"><cell r="A406" t="str"><v>NYMCAN</v></cell><cell r="B406" t="str"><v>Nymphaea candida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19895</v></cell></row><row r="407"><cell r="A407" t="str"><v>NYMLOT</v></cell><cell r="B407" t="str"><v>Nymphaea lotus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19896</v></cell></row><row r="408"><cell r="A408" t="str"><v>NYMRUB</v></cell><cell r="B408" t="str"><v>Nymphaea rubra</v></cell></row><row r="408"><cell r="E408" t="str"><v>      </v></cell></row><row r="408"><cell r="M408" t="str"><v>PHy</v></cell><cell r="N408"><v>7</v></cell><cell r="O408" t="str"><v>HYD</v></cell></row><row r="408"><cell r="Q408" t="str"><v>DICOT</v></cell><cell r="R408"><v>0</v></cell><cell r="S408"><v>19897</v></cell></row><row r="409"><cell r="A409" t="str"><v>NYMSPX</v></cell><cell r="B409" t="str"><v>Nymphaea sp.</v></cell></row><row r="409"><cell r="E409" t="str"><v>      </v></cell></row><row r="409"><cell r="M409" t="str"><v>PHy</v></cell><cell r="N409"><v>7</v></cell><cell r="O409" t="str"><v>HYD</v></cell></row><row r="409"><cell r="Q409" t="str"><v>DICOT</v></cell><cell r="R409"><v>0</v></cell><cell r="S409"><v>1841</v></cell></row><row r="410"><cell r="A410" t="str"><v>NYMTET</v></cell><cell r="B410" t="str"><v>Nymphaea tetragona</v></cell></row><row r="410"><cell r="E410" t="str"><v>      </v></cell></row><row r="410"><cell r="M410" t="str"><v>PHy</v></cell><cell r="N410"><v>7</v></cell><cell r="O410" t="str"><v>HYD</v></cell></row><row r="410"><cell r="Q410" t="str"><v>DICOT</v></cell><cell r="R410"><v>0</v></cell><cell r="S410"><v>19898</v></cell></row><row r="411"><cell r="A411" t="str"><v>NYPPEL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cell r="Q411" t="str"><v>DICOT</v></cell><cell r="R411"><v>0</v></cell><cell r="S411"><v>1594</v></cell></row><row r="412"><cell r="A412" t="str"><v>PISSTR</v></cell><cell r="B412" t="str"><v>Pistia stratiotes</v></cell></row><row r="412"><cell r="E412" t="str"><v>L.      </v></cell></row><row r="412"><cell r="M412" t="str"><v>PHy</v></cell><cell r="N412"><v>7</v></cell><cell r="O412" t="str"><v>HYD</v></cell></row><row r="412"><cell r="Q412" t="str"><v>MONOCOT</v></cell><cell r="R412"><v>0</v></cell><cell r="S412"><v>19913</v></cell></row><row r="413"><cell r="A413" t="str"><v>PONCOR</v></cell><cell r="B413" t="str"><v>Pontederia cordata</v></cell></row><row r="413"><cell r="E413" t="str"><v>      </v></cell></row><row r="413"><cell r="M413" t="str"><v>PHy</v></cell><cell r="N413"><v>7</v></cell><cell r="O413" t="str"><v>HYD</v></cell></row><row r="413"><cell r="Q413" t="str"><v>MONOCOT</v></cell><cell r="R413"><v>0</v></cell><cell r="S413"><v>19931</v></cell></row><row r="414"><cell r="A414" t="str"><v>POTACU</v></cell><cell r="B414" t="str"><v>Potamogeton acutifolius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1640</v></cell></row><row r="415"><cell r="A415" t="str"><v>POTALP</v></cell><cell r="B415" t="str"><v>Potamogeton alpinus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1641</v></cell></row><row r="416"><cell r="A416" t="str"><v>POTBER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1642</v></cell></row><row r="417"><cell r="A417" t="str"><v>POTCOL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cell r="Q417" t="str"><v>MONOCOT</v></cell><cell r="R417"><v>0</v></cell><cell r="S417"><v>1643</v></cell></row><row r="418"><cell r="A418" t="str"><v>POTCOM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cell r="R418"><v>0</v></cell><cell r="S418"><v>1644</v></cell></row><row r="419"><cell r="A419" t="str"><v>POTCRI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cell r="Q419" t="str"><v>MONOCOT</v></cell><cell r="R419"><v>0</v></cell><cell r="S419"><v>1645</v></cell></row><row r="420"><cell r="A420" t="str"><v>POTEPI</v></cell><cell r="B420" t="str"><v>Potamogeton epihydrus</v></cell></row><row r="420"><cell r="E420" t="str"><v>      </v></cell></row><row r="420"><cell r="M420" t="str"><v>PHy</v></cell><cell r="N420"><v>7</v></cell><cell r="O420" t="str"><v>HYD</v></cell></row><row r="420"><cell r="Q420" t="str"><v>MONOCOT</v></cell><cell r="R420"><v>0</v></cell><cell r="S420"><v>19933</v></cell></row><row r="421"><cell r="A421" t="str"><v>POTFIL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1"><cell r="Q421" t="str"><v>MONOCOT</v></cell><cell r="R421"><v>0</v></cell><cell r="S421"><v>19934</v></cell></row><row r="422"><cell r="A422" t="str"><v>POTFRI</v></cell><cell r="B422" t="str"><v>Potamogeton friesii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cell r="Q422" t="str"><v>MONOCOT</v></cell><cell r="R422"><v>0</v></cell><cell r="S422"><v>1646</v></cell></row><row r="423"><cell r="A423" t="str"><v>POTGRA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1647</v></cell></row><row r="424"><cell r="A424" t="str"><v>POTHEL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4"><cell r="Q424" t="str"><v>MONOCOT</v></cell><cell r="R424"><v>0</v></cell><cell r="S424"><v>1648</v></cell></row><row r="425"><cell r="A425" t="str"><v>POTLUC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cell r="Q425" t="str"><v>MONOCOT</v></cell><cell r="R425"><v>0</v></cell><cell r="S425"><v>1649</v></cell></row><row r="426"><cell r="A426" t="str"><v>POTNAT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1650</v></cell></row><row r="427"><cell r="A427" t="str"><v>POTPRO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7"><cell r="Q427" t="str"><v>MONOCOT</v></cell><cell r="R427"><v>0</v></cell><cell r="S427"><v>19937</v></cell></row><row r="428"><cell r="A428" t="str"><v>POTNOD</v></cell><cell r="B428" t="str"><v>Potamogeton nodosus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cell r="Q428" t="str"><v>MONOCOT</v></cell><cell r="R428"><v>0</v></cell><cell r="S428"><v>1652</v></cell></row><row r="429"><cell r="A429" t="str"><v>POTOBT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1653</v></cell></row><row r="430"><cell r="A430" t="str"><v>POTPAN</v></cell><cell r="B430" t="str"><v>Potamogeton panormitanus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cell r="Q430" t="str"><v>MONOCOT</v></cell><cell r="R430"><v>0</v></cell><cell r="S430"><v>1654</v></cell></row><row r="431"><cell r="A431" t="str"><v>POTPEC</v></cell><cell r="B431" t="str"><v>Potamogeton pectinatus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1655</v></cell></row><row r="432"><cell r="A432" t="str"><v>POTPER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cell r="Q432" t="str"><v>MONOCOT</v></cell><cell r="R432"><v>0</v></cell><cell r="S432"><v>1656</v></cell></row><row r="433"><cell r="A433" t="str"><v>POTPOL</v></cell><cell r="B433" t="str"><v>Potamogeton polygonifolius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cell r="Q433" t="str"><v>MONOCOT</v></cell><cell r="R433"><v>0</v></cell><cell r="S433"><v>1657</v></cell></row><row r="434"><cell r="A434" t="str"><v>POTPRA</v></cell><cell r="B434" t="str"><v>Potamogeton praelongus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cell r="Q434" t="str"><v>MONOCOT</v></cell><cell r="R434"><v>0</v></cell><cell r="S434"><v>1658</v></cell></row><row r="435"><cell r="A435" t="str"><v>POTRUT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5"><cell r="Q435" t="str"><v>MONOCOT</v></cell><cell r="R435"><v>0</v></cell><cell r="S435"><v>19939</v></cell></row><row r="436"><cell r="A436" t="str"><v>POTSCH</v></cell><cell r="B436" t="str"><v>Potamogeton schweinfurthii</v></cell></row><row r="436"><cell r="E436" t="str"><v>      </v></cell></row><row r="436"><cell r="M436" t="str"><v>PHy</v></cell><cell r="N436"><v>7</v></cell><cell r="O436" t="str"><v>HYD</v></cell></row><row r="436"><cell r="Q436" t="str"><v>MONOCOT</v></cell><cell r="R436"><v>0</v></cell><cell r="S436"><v>19940</v></cell></row><row r="437"><cell r="A437" t="str"><v>POTSIC</v></cell><cell r="B437" t="str"><v>Potamogeton siculus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19941</v></cell></row><row r="438"><cell r="A438" t="str"><v>POTSPX</v></cell><cell r="B438" t="str"><v>Potamogeton sp.</v></cell></row><row r="438"><cell r="E438" t="str"><v>      </v></cell></row><row r="438"><cell r="M438" t="str"><v>PHy</v></cell><cell r="N438"><v>7</v></cell><cell r="O438" t="str"><v>HYD</v></cell></row><row r="438"><cell r="Q438" t="str"><v>MONOCOT</v></cell><cell r="R438"><v>0</v></cell><cell r="S438"><v>1639</v></cell></row><row r="439"><cell r="A439" t="str"><v>POTTRI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cell r="Q439" t="str"><v>MONOCOT</v></cell><cell r="R439"><v>0</v></cell><cell r="S439"><v>1661</v></cell></row><row r="440"><cell r="A440" t="str"><v>POTVAG</v></cell><cell r="B440" t="str"><v>Potamogeton vaginatus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19942</v></cell></row><row r="441"><cell r="A441" t="str"><v>POTANG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1"><cell r="Q441" t="str"><v>MONOCOT</v></cell><cell r="R441"><v>0</v></cell><cell r="S441"><v>19943</v></cell></row><row r="442"><cell r="A442" t="str"><v>POTBEN</v></cell><cell r="B442" t="str"><v>Potamogeton x bennettii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19944</v></cell></row><row r="443"><cell r="A443" t="str"><v>POTBOT</v></cell><cell r="B443" t="str"><v>Potamogeton x bottnicus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19945</v></cell></row><row r="444"><cell r="A444" t="str"><v>POTCOG</v></cell><cell r="B444" t="str"><v>Potamogeton x cognatus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19946</v></cell></row><row r="445"><cell r="A445" t="str"><v>POTCOO</v></cell><cell r="B445" t="str"><v>Potamogeton x cooperi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19947</v></cell></row><row r="446"><cell r="A446" t="str"><v>POTFEN</v></cell><cell r="B446" t="str"><v>Potamogeton x fennicus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19948</v></cell></row><row r="447"><cell r="A447" t="str"><v>POTFLU</v></cell><cell r="B447" t="str"><v>Potamogeton x fluitans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19949</v></cell></row><row r="448"><cell r="A448" t="str"><v>POTGES</v></cell><cell r="B448" t="str"><v>Potamogeton x gessnacensis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19950</v></cell></row><row r="449"><cell r="A449" t="str"><v>POTGRI</v></cell><cell r="B449" t="str"><v>Potamogeton x griffithii</v></cell></row><row r="449"><cell r="E449" t="str"><v>      </v></cell></row><row r="449"><cell r="M449" t="str"><v>PHy</v></cell><cell r="N449"><v>7</v></cell><cell r="O449" t="str"><v>HYD</v></cell></row><row r="449"><cell r="Q449" t="str"><v>MONOCOT</v></cell><cell r="R449"><v>0</v></cell><cell r="S449"><v>19951</v></cell></row><row r="450"><cell r="A450" t="str"><v>POTLIN</v></cell><cell r="B450" t="str"><v>Potamogeton x lintonii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19953</v></cell></row><row r="451"><cell r="A451" t="str"><v>POTNER</v></cell><cell r="B451" t="str"><v>Potamogeton x nerviger</v></cell></row><row r="451"><cell r="E451" t="str"><v>      </v></cell></row><row r="451"><cell r="M451" t="str"><v>PHy</v></cell><cell r="N451"><v>7</v></cell><cell r="O451" t="str"><v>HYD</v></cell></row><row r="451"><cell r="Q451" t="str"><v>MONOCOT</v></cell><cell r="R451"><v>0</v></cell><cell r="S451"><v>19954</v></cell></row><row r="452"><cell r="A452" t="str"><v>POTNIT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2"><cell r="Q452" t="str"><v>MONOCOT</v></cell><cell r="R452"><v>0</v></cell><cell r="S452"><v>20023</v></cell></row><row r="453"><cell r="A453" t="str"><v>POTOLI</v></cell><cell r="B453" t="str"><v>Potamogeton x olivaceus</v></cell></row><row r="453"><cell r="E453" t="str"><v>      </v></cell></row><row r="453"><cell r="M453" t="str"><v>PHy</v></cell><cell r="N453"><v>7</v></cell><cell r="O453" t="str"><v>HYD</v></cell></row><row r="453"><cell r="Q453" t="str"><v>MONOCOT</v></cell><cell r="R453"><v>0</v></cell><cell r="S453"><v>19955</v></cell></row><row r="454"><cell r="A454" t="str"><v>POTSAL</v></cell><cell r="B454" t="str"><v>Potamogeton x saliciifolius</v></cell></row><row r="454"><cell r="E454" t="str"><v>Wolfgang      </v></cell></row><row r="454"><cell r="M454" t="str"><v>PHy</v></cell><cell r="N454"><v>7</v></cell><cell r="O454" t="str"><v>HYD</v></cell></row><row r="454"><cell r="Q454" t="str"><v>MONOCOT</v></cell><cell r="R454"><v>0</v></cell><cell r="S454"><v>19956</v></cell></row><row r="455"><cell r="A455" t="str"><v>POTSCR</v></cell><cell r="B455" t="str"><v>Potamogeton x schreberi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19957</v></cell></row><row r="456"><cell r="A456" t="str"><v>POTSPA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6"><cell r="Q456" t="str"><v>MONOCOT</v></cell><cell r="R456"><v>0</v></cell><cell r="S456"><v>19958</v></cell></row><row r="457"><cell r="A457" t="str"><v>POTSUD</v></cell><cell r="B457" t="str"><v>Potamogeton x sudermanicus</v></cell></row><row r="457"><cell r="E457" t="str"><v>      </v></cell></row><row r="457"><cell r="M457" t="str"><v>PHy</v></cell><cell r="N457"><v>7</v></cell><cell r="O457" t="str"><v>HYD</v></cell></row><row r="457"><cell r="Q457" t="str"><v>MONOCOT</v></cell><cell r="R457"><v>0</v></cell><cell r="S457"><v>19959</v></cell></row><row r="458"><cell r="A458" t="str"><v>POTSUE</v></cell><cell r="B458" t="str"><v>Potamogeton x suecicus</v></cell></row><row r="458"><cell r="E458" t="str"><v>      </v></cell></row><row r="458"><cell r="M458" t="str"><v>PHy</v></cell><cell r="N458"><v>7</v></cell><cell r="O458" t="str"><v>HYD</v></cell></row><row r="458"><cell r="Q458" t="str"><v>MONOCOT</v></cell><cell r="R458"><v>0</v></cell><cell r="S458"><v>19960</v></cell></row><row r="459"><cell r="A459" t="str"><v>POTUND</v></cell><cell r="B459" t="str"><v>Potamogeton x undulatus</v></cell></row><row r="459"><cell r="E459" t="str"><v>      </v></cell></row><row r="459"><cell r="M459" t="str"><v>PHy</v></cell><cell r="N459"><v>7</v></cell><cell r="O459" t="str"><v>HYD</v></cell></row><row r="459"><cell r="Q459" t="str"><v>MONOCOT</v></cell><cell r="R459"><v>0</v></cell><cell r="S459"><v>19961</v></cell></row><row r="460"><cell r="A460" t="str"><v>POTZIZ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0"><cell r="Q460" t="str"><v>MONOCOT</v></cell><cell r="R460"><v>0</v></cell><cell r="S460"><v>20025</v></cell></row><row r="461"><cell r="A461" t="str"><v>RANAQU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cell r="Q461" t="str"><v>DICOT</v></cell><cell r="R461"><v>0</v></cell><cell r="S461"><v>1898</v></cell></row><row r="462"><cell r="A462" t="str"><v>RANBAT</v></cell><cell r="B462" t="str"><v>Ranunculus batrachoides</v></cell></row><row r="462"><cell r="E462" t="str"><v>      </v></cell></row><row r="462"><cell r="M462" t="str"><v>PHy</v></cell><cell r="N462"><v>7</v></cell><cell r="O462" t="str"><v>HYD</v></cell></row><row r="462"><cell r="Q462" t="str"><v>DICOT</v></cell><cell r="R462"><v>0</v></cell><cell r="S462"><v>19964</v></cell></row><row r="463"><cell r="A463" t="str"><v>RANBAU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3"><cell r="Q463" t="str"><v>DICOT</v></cell><cell r="R463"><v>0</v></cell><cell r="S463"><v>1899</v></cell></row><row r="464"><cell r="A464" t="str"><v>RANCIR</v></cell><cell r="B464" t="str"><v>Ranunculus circinatus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cell r="Q464" t="str"><v>DICOT</v></cell><cell r="R464"><v>0</v></cell><cell r="S464"><v>1901</v></cell></row><row r="465"><cell r="A465" t="str"><v>RANFLA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1902</v></cell></row><row r="466"><cell r="A466" t="str"><v>RANFLU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1903</v></cell></row><row r="467"><cell r="A467" t="str"><v>RANHED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1904</v></cell></row><row r="468"><cell r="A468" t="str"><v>RANOLO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cell r="Q468" t="str"><v>DICOT</v></cell><cell r="R468"><v>0</v></cell><cell r="S468"><v>1905</v></cell></row><row r="469"><cell r="A469" t="str"><v>RANOMI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cell r="Q469" t="str"><v>DICOT</v></cell><cell r="R469"><v>0</v></cell><cell r="S469"><v>1906</v></cell></row><row r="470"><cell r="A470" t="str"><v>RANPEL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cell r="Q470" t="str"><v>DICOT</v></cell><cell r="R470"><v>0</v></cell><cell r="S470"><v>1908</v></cell></row><row r="471"><cell r="A471" t="str"><v>RANFUC</v></cell><cell r="B471" t="str"><v>Ranunculus peltatus subsp. fucoides</v></cell><cell r="C471"><v>12</v></cell><cell r="D471"><v>2</v></cell><cell r="E471" t="str"><v>      </v></cell></row><row r="471"><cell r="M471" t="str"><v>PHy</v></cell><cell r="N471"><v>7</v></cell><cell r="O471" t="str"><v>HYD</v></cell></row><row r="471"><cell r="Q471" t="str"><v>DICOT</v></cell><cell r="R471"><v>0</v></cell><cell r="S471"><v>19972</v></cell></row><row r="472"><cell r="A472" t="str"><v>RANPEP</v></cell><cell r="B472" t="str"><v>Ranunculus peltatus subsp. peltatus</v></cell><cell r="C472"><v>12</v></cell><cell r="D472"><v>2</v></cell><cell r="E472" t="str"><v>      </v></cell></row><row r="472"><cell r="M472" t="str"><v>PHy</v></cell><cell r="N472"><v>7</v></cell><cell r="O472" t="str"><v>HYD</v></cell></row><row r="472"><cell r="Q472" t="str"><v>DICOT</v></cell><cell r="R472"><v>0</v></cell><cell r="S472"><v>19973</v></cell></row><row r="473"><cell r="A473" t="str"><v>RANPEN</v></cell><cell r="B473" t="str"><v>Ranunculus penicillatus </v></cell><cell r="C473"><v>12</v></cell><cell r="D473"><v>1</v></cell><cell r="E473" t="str"><v>(Dumort.) Bab.     </v></cell><cell r="F473" t="str"><v>Ranunculus penicillatus subsp. penicillatus</v></cell></row><row r="473"><cell r="M473" t="str"><v>PHy</v></cell><cell r="N473"><v>7</v></cell><cell r="O473" t="str"><v>HYD</v></cell><cell r="P473" t="str"><v>IBMR</v></cell><cell r="Q473" t="str"><v>DICOT</v></cell><cell r="R473"><v>0</v></cell><cell r="S473"><v>1909</v></cell></row><row r="474"><cell r="A474" t="str"><v>RANPSE</v></cell><cell r="B474" t="str"><v>Ranunculus penicillatus var. penicillatus</v></cell><cell r="C474"><v>12</v></cell><cell r="D474"><v>1</v></cell></row><row r="474"><cell r="M474" t="str"><v>PHy</v></cell><cell r="N474"><v>7</v></cell><cell r="O474" t="str"><v>HYD</v></cell></row><row r="474"><cell r="Q474" t="str"><v>DICOT</v></cell><cell r="R474"><v>0</v></cell><cell r="S474"><v>19974</v></cell></row><row r="475"><cell r="A475" t="str"><v>RANCAL</v></cell><cell r="B475" t="str"><v>Ranunculus penicillatus var. calcareus</v></cell><cell r="C475"><v>13</v></cell><cell r="D475"><v>2</v></cell><cell r="E475" t="str"><v>(Dumort.) Bab.     </v></cell><cell r="F475" t="str"><v>Ranunculus penicillatus subsp. calcareus</v></cell></row><row r="475"><cell r="M475" t="str"><v>PHy</v></cell><cell r="N475"><v>7</v></cell><cell r="O475" t="str"><v>HYD</v></cell><cell r="P475" t="str"><v>IBMR</v></cell><cell r="Q475" t="str"><v>DICOT</v></cell><cell r="R475"><v>0</v></cell><cell r="S475"><v>29941</v></cell></row><row r="476"><cell r="A476" t="str"><v>RANRIO</v></cell><cell r="B476" t="str"><v>Ranunculus rionii</v></cell></row><row r="476"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1911</v></cell></row><row r="477"><cell r="A477" t="str"><v>RANSPX</v></cell><cell r="B477" t="str"><v>Ranunculus sp.</v></cell></row><row r="477"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1896</v></cell></row><row r="478"><cell r="A478" t="str"><v>RANTRI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cell r="Q478" t="str"><v>DICOT</v></cell><cell r="R478"><v>0</v></cell><cell r="S478"><v>1914</v></cell></row><row r="479"><cell r="A479" t="str"><v>RANERA</v></cell><cell r="B479" t="str"><v>Ranunculus trichophyllus subsp. eradicatus</v></cell><cell r="C479"><v>11</v></cell><cell r="D479"><v>2</v></cell><cell r="E479" t="str"><v>      </v></cell></row><row r="479"><cell r="M479" t="str"><v>PHy</v></cell><cell r="N479"><v>7</v></cell><cell r="O479" t="str"><v>HYD</v></cell></row><row r="479"><cell r="Q479" t="str"><v>DICOT</v></cell><cell r="R479"><v>0</v></cell><cell r="S479"><v>19980</v></cell></row><row r="480"><cell r="A480" t="str"><v>RANLUT</v></cell><cell r="B480" t="str"><v>Ranunculus trichophyllus subsp. lutulentus</v></cell><cell r="C480"><v>11</v></cell><cell r="D480"><v>2</v></cell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19981</v></cell></row><row r="481"><cell r="A481" t="str"><v>RANTRC</v></cell><cell r="B481" t="str"><v>Ranunculus trichophyllus x circinatus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19982</v></cell></row><row r="482"><cell r="A482" t="str"><v>RANTRP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2"><cell r="Q482" t="str"><v>DICOT</v></cell><cell r="R482"><v>0</v></cell><cell r="S482"><v>1915</v></cell></row><row r="483"><cell r="A483" t="str"><v>RANBAC</v></cell><cell r="B483" t="str"><v>Ranunculus x bachii</v></cell></row><row r="483"><cell r="E483" t="str"><v>      </v></cell></row><row r="483"><cell r="M483" t="str"><v>PHy</v></cell><cell r="N483"><v>7</v></cell><cell r="O483" t="str"><v>HYD</v></cell></row><row r="483"><cell r="Q483" t="str"><v>DICOT</v></cell><cell r="R483"><v>0</v></cell><cell r="S483"><v>19983</v></cell></row><row r="484"><cell r="A484" t="str"><v>RANKEL</v></cell><cell r="B484" t="str"><v>Ranunculus x kelchoensis</v></cell></row><row r="484"><cell r="E484" t="str"><v>      </v></cell></row><row r="484"><cell r="M484" t="str"><v>PHy</v></cell><cell r="N484"><v>7</v></cell><cell r="O484" t="str"><v>HYD</v></cell></row><row r="484"><cell r="Q484" t="str"><v>DICOT</v></cell><cell r="R484"><v>0</v></cell><cell r="S484"><v>19985</v></cell></row><row r="485"><cell r="A485" t="str"><v>RANLEV</v></cell><cell r="B485" t="str"><v>Ranunculus x levenensis</v></cell></row><row r="485"><cell r="E485" t="str"><v>      </v></cell></row><row r="485"><cell r="M485" t="str"><v>PHy</v></cell><cell r="N485"><v>7</v></cell><cell r="O485" t="str"><v>HYD</v></cell></row><row r="485"><cell r="Q485" t="str"><v>DICOT</v></cell><cell r="R485"><v>0</v></cell><cell r="S485"><v>19986</v></cell></row><row r="486"><cell r="A486" t="str"><v>RANNOV</v></cell><cell r="B486" t="str"><v>Ranunculus x novae-forestae</v></cell></row><row r="486"><cell r="E486" t="str"><v>      </v></cell></row><row r="486"><cell r="M486" t="str"><v>PHy</v></cell><cell r="N486"><v>7</v></cell><cell r="O486" t="str"><v>HYD</v></cell></row><row r="486"><cell r="Q486" t="str"><v>DICOT</v></cell><cell r="R486"><v>0</v></cell><cell r="S486"><v>19987</v></cell></row><row r="487"><cell r="A487" t="str"><v>RUPCIR</v></cell><cell r="B487" t="str"><v>Ruppia cirrhosa</v></cell></row><row r="487"><cell r="E487" t="str"><v>      </v></cell></row><row r="487"><cell r="M487" t="str"><v>PHy</v></cell><cell r="N487"><v>7</v></cell><cell r="O487" t="str"><v>HYD</v></cell></row><row r="487"><cell r="Q487" t="str"><v>MONOCOT</v></cell><cell r="R487"><v>0</v></cell><cell r="S487"><v>20011</v></cell></row><row r="488"><cell r="A488" t="str"><v>RUPDRE</v></cell><cell r="B488" t="str"><v>Ruppia drepanensis</v></cell></row><row r="488"><cell r="E488" t="str"><v>      </v></cell></row><row r="488"><cell r="M488" t="str"><v>PHy</v></cell><cell r="N488"><v>7</v></cell><cell r="O488" t="str"><v>HYD</v></cell></row><row r="488"><cell r="Q488" t="str"><v>MONOCOT</v></cell><cell r="R488"><v>0</v></cell><cell r="S488"><v>20012</v></cell></row><row r="489"><cell r="A489" t="str"><v>RUPMAR</v></cell><cell r="B489" t="str"><v>Ruppia maritima</v></cell></row><row r="489"><cell r="E489" t="str"><v>      </v></cell></row><row r="489"><cell r="M489" t="str"><v>PHy</v></cell><cell r="N489"><v>7</v></cell><cell r="O489" t="str"><v>HYD</v></cell></row><row r="489"><cell r="Q489" t="str"><v>MONOCOT</v></cell><cell r="R489"><v>0</v></cell><cell r="S489"><v>1666</v></cell></row><row r="490"><cell r="A490" t="str"><v>SCIFLU</v></cell><cell r="B490" t="str"><v>Scirpus fluitans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cell r="Q490" t="str"><v>MONOCOT</v></cell><cell r="R490"><v>0</v></cell><cell r="S490"><v>1518</v></cell></row><row r="491"><cell r="A491" t="str"><v>SPAANG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cell r="Q491" t="str"><v>MONOCOT</v></cell><cell r="R491"><v>0</v></cell><cell r="S491"><v>1669</v></cell></row><row r="492"><cell r="A492" t="str"><v>SPAANE</v></cell><cell r="B492" t="str"><v>Sparganium angustifolium x emersum</v></cell></row><row r="492"><cell r="E492" t="str"><v>      </v></cell></row><row r="492"><cell r="M492" t="str"><v>PHy</v></cell><cell r="N492"><v>7</v></cell><cell r="O492" t="str"><v>HYD</v></cell></row><row r="492"><cell r="Q492" t="str"><v>MONOCOT</v></cell><cell r="R492"><v>0</v></cell><cell r="S492"><v>19692</v></cell></row><row r="493"><cell r="A493" t="str"><v>SPAEMC</v></cell><cell r="B493" t="str"><v>Sparganium emersum fo. brevifolium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cell r="Q493" t="str"><v>MONOCOT</v></cell><cell r="R493"><v>0</v></cell><cell r="S493"><v>19694</v></cell></row><row r="494"><cell r="A494" t="str"><v>SPAEML</v></cell><cell r="B494" t="str"><v>Sparganium emersum fo. longifolium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cell r="Q494" t="str"><v>MONOCOT</v></cell><cell r="R494"><v>0</v></cell><cell r="S494"><v>19695</v></cell></row><row r="495"><cell r="A495" t="str"><v>SPAMIN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cell r="Q495" t="str"><v>MONOCOT</v></cell><cell r="R495"><v>0</v></cell><cell r="S495"><v>1672</v></cell></row><row r="496"><cell r="A496" t="str"><v>SPASPX</v></cell><cell r="B496" t="str"><v>Sparganium sp.</v></cell></row><row r="496"><cell r="E496" t="str"><v>      </v></cell></row><row r="496"><cell r="M496" t="str"><v>PHy</v></cell><cell r="N496"><v>7</v></cell></row><row r="496"><cell r="Q496" t="str"><v>MONOCOT</v></cell><cell r="R496"><v>0</v></cell><cell r="S496"><v>1668</v></cell></row><row r="497"><cell r="A497" t="str"><v>SPRPOL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cell r="Q497" t="str"><v>MONOCOT</v></cell><cell r="R497"><v>0</v></cell><cell r="S497"><v>1630</v></cell></row><row r="498"><cell r="A498" t="str"><v>STRALO</v></cell><cell r="B498" t="str"><v>Stratiotes aloides</v></cell></row><row r="498"><cell r="E498" t="str"><v>L.      </v></cell></row><row r="498"><cell r="M498" t="str"><v>PHy</v></cell><cell r="N498"><v>7</v></cell><cell r="O498" t="str"><v>HYD</v></cell></row><row r="498"><cell r="Q498" t="str"><v>MONOCOT</v></cell><cell r="R498"><v>0</v></cell><cell r="S498"><v>1596</v></cell></row><row r="499"><cell r="A499" t="str"><v>SUBAQU</v></cell><cell r="B499" t="str"><v>Subuluria aquatica</v></cell></row><row r="499"><cell r="E499" t="str"><v>      </v></cell></row><row r="499"><cell r="M499" t="str"><v>PHy</v></cell><cell r="N499"><v>7</v></cell><cell r="O499" t="str"><v>HYD</v></cell></row><row r="499"><cell r="Q499" t="str"><v>DICOT</v></cell><cell r="R499"><v>0</v></cell><cell r="S499"><v>19716</v></cell></row><row r="500"><cell r="A500" t="str"><v>TRANAT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cell r="Q500" t="str"><v>DICOT</v></cell><cell r="R500"><v>0</v></cell><cell r="S500"><v>1968</v></cell></row><row r="501"><cell r="A501" t="str"><v>UTRAUS</v></cell><cell r="B501" t="str"><v>Utricularia australis</v></cell></row><row r="501"><cell r="E501" t="str"><v>      </v></cell></row><row r="501"><cell r="M501" t="str"><v>PHy</v></cell><cell r="N501"><v>7</v></cell><cell r="O501" t="str"><v>HYD</v></cell></row><row r="501"><cell r="Q501" t="str"><v>DICOT</v></cell><cell r="R501"><v>0</v></cell><cell r="S501"><v>19726</v></cell></row><row r="502"><cell r="A502" t="str"><v>UTRBRE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2"><cell r="Q502" t="str"><v>DICOT</v></cell><cell r="R502"><v>0</v></cell><cell r="S502"><v>19727</v></cell></row><row r="503"><cell r="A503" t="str"><v>UTRGIB</v></cell><cell r="B503" t="str"><v>Utricularia gibba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19728</v></cell></row><row r="504"><cell r="A504" t="str"><v>UTRINT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4"><cell r="Q504" t="str"><v>DICOT</v></cell><cell r="R504"><v>0</v></cell><cell r="S504"><v>19729</v></cell></row><row r="505"><cell r="A505" t="str"><v>UTRMIN</v></cell><cell r="B505" t="str"><v>Utricularia minor</v></cell></row><row r="505"><cell r="E505" t="str"><v>L.      </v></cell></row><row r="505"><cell r="M505" t="str"><v>PHy</v></cell><cell r="N505"><v>7</v></cell><cell r="O505" t="str"><v>HYD</v></cell></row><row r="505"><cell r="Q505" t="str"><v>DICOT</v></cell><cell r="R505"><v>0</v></cell><cell r="S505"><v>19730</v></cell></row><row r="506"><cell r="A506" t="str"><v>UTROCH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6"><cell r="Q506" t="str"><v>DICOT</v></cell><cell r="R506"><v>0</v></cell><cell r="S506"><v>19731</v></cell></row><row r="507"><cell r="A507" t="str"><v>UTRSPX</v></cell><cell r="B507" t="str"><v>Utricularia sp.</v></cell></row><row r="507"><cell r="E507" t="str"><v>      </v></cell></row><row r="507"><cell r="M507" t="str"><v>PHy</v></cell><cell r="N507"><v>7</v></cell><cell r="O507" t="str"><v>HYD</v></cell></row><row r="507"><cell r="Q507" t="str"><v>DICOT</v></cell><cell r="R507"><v>0</v></cell><cell r="S507"><v>1818</v></cell></row><row r="508"><cell r="A508" t="str"><v>UTRSTY</v></cell><cell r="B508" t="str"><v>Utricularia stygia</v></cell></row><row r="508"><cell r="E508" t="str"><v>      </v></cell></row><row r="508"><cell r="M508" t="str"><v>PHy</v></cell><cell r="N508"><v>7</v></cell><cell r="O508" t="str"><v>HYD</v></cell></row><row r="508"><cell r="Q508" t="str"><v>DICOT</v></cell><cell r="R508"><v>0</v></cell><cell r="S508"><v>19732</v></cell></row><row r="509"><cell r="A509" t="str"><v>UTRVUL</v></cell><cell r="B509" t="str"><v>Utricularia vulgaris</v></cell></row><row r="509"><cell r="E509" t="str"><v>L.      </v></cell></row><row r="509"><cell r="M509" t="str"><v>PHy</v></cell><cell r="N509"><v>7</v></cell><cell r="O509" t="str"><v>HYD</v></cell></row><row r="509"><cell r="Q509" t="str"><v>DICOT</v></cell><cell r="R509"><v>0</v></cell><cell r="S509"><v>1819</v></cell></row><row r="510"><cell r="A510" t="str"><v>VALSPI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1598</v></cell></row><row r="511"><cell r="A511" t="str"><v>WOLARH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cell r="Q511" t="str"><v>MONOCOT</v></cell><cell r="R511"><v>0</v></cell><cell r="S511"><v>1632</v></cell></row><row r="512"><cell r="A512" t="str"><v>ZANCON</v></cell><cell r="B512" t="str"><v>Zannichellia contorta</v></cell></row><row r="512"><cell r="E512" t="str"><v>      </v></cell></row><row r="512"><cell r="M512" t="str"><v>PHy</v></cell><cell r="N512"><v>7</v></cell><cell r="O512" t="str"><v>HYD</v></cell></row><row r="512"><cell r="Q512" t="str"><v>MONOCOT</v></cell><cell r="R512"><v>0</v></cell><cell r="S512"><v>19740</v></cell></row><row r="513"><cell r="A513" t="str"><v>ZANMAJ</v></cell><cell r="B513" t="str"><v>Zannichellia major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19741</v></cell></row><row r="514"><cell r="A514" t="str"><v>ZANOBT</v></cell><cell r="B514" t="str"><v>Zannichellia obtusifolia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19742</v></cell></row><row r="515"><cell r="A515" t="str"><v>ZANPAL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cell r="Q515" t="str"><v>MONOCOT</v></cell><cell r="R515"><v>0</v></cell><cell r="S515"><v>1681</v></cell></row><row r="516"><cell r="A516" t="str"><v>ZANPAE</v></cell><cell r="B516" t="str"><v>Zannichellia palustris subsp. pedicellata</v></cell><cell r="C516"><v>5</v></cell><cell r="D516"><v>1</v></cell><cell r="E516" t="str"><v>(Wahlenb. & Rosen)    </v></cell></row><row r="516"><cell r="M516" t="str"><v>PHy</v></cell><cell r="N516"><v>7</v></cell><cell r="O516" t="str"><v>HYD</v></cell></row><row r="516"><cell r="Q516" t="str"><v>MONOCOT</v></cell><cell r="R516"><v>0</v></cell><cell r="S516"><v>19743</v></cell></row><row r="517"><cell r="A517" t="str"><v>ZANPED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7"><cell r="Q517" t="str"><v>MONOCOT</v></cell><cell r="R517"><v>0</v></cell><cell r="S517"><v>19744</v></cell></row><row r="518"><cell r="A518" t="str"><v>ZANPEL</v></cell><cell r="B518" t="str"><v>Zannichellia peltata</v></cell></row><row r="518"><cell r="E518" t="str"><v>      </v></cell></row><row r="518"><cell r="M518" t="str"><v>PHy</v></cell><cell r="N518"><v>7</v></cell><cell r="O518" t="str"><v>HYD</v></cell></row><row r="518"><cell r="Q518" t="str"><v>MONOCOT</v></cell><cell r="R518"><v>0</v></cell><cell r="S518"><v>19745</v></cell></row><row r="519"><cell r="A519" t="str"><v>ZANSPX</v></cell><cell r="B519" t="str"><v>Zannichellia sp.</v></cell></row><row r="519"><cell r="E519" t="str"><v>      </v></cell></row><row r="519"><cell r="M519" t="str"><v>PHy</v></cell><cell r="N519"><v>7</v></cell><cell r="O519" t="str"><v>HYD</v></cell></row><row r="519"><cell r="Q519" t="str"><v>MONOCOT</v></cell><cell r="R519"><v>0</v></cell><cell r="S519"><v>1680</v></cell></row><row r="520"><cell r="A520" t="str"><v>ZIZAQU</v></cell><cell r="B520" t="str"><v>Zizania aquatica</v></cell></row><row r="520"><cell r="E520" t="str"><v>      </v></cell></row><row r="520"><cell r="M520" t="str"><v>PHy</v></cell><cell r="N520"><v>7</v></cell><cell r="O520" t="str"><v>HYD</v></cell></row><row r="520"><cell r="Q520" t="str"><v>MONOCOT</v></cell><cell r="R520"><v>0</v></cell><cell r="S520"><v>19746</v></cell></row><row r="521"><cell r="A521" t="str"><v>ZIZLAT</v></cell><cell r="B521" t="str"><v>Zizania latifolia</v></cell></row><row r="521"><cell r="E521" t="str"><v>      </v></cell></row><row r="521"><cell r="M521" t="str"><v>PHy</v></cell><cell r="N521"><v>7</v></cell><cell r="O521" t="str"><v>HYD</v></cell></row><row r="521"><cell r="Q521" t="str"><v>MONOCOT</v></cell><cell r="R521"><v>0</v></cell><cell r="S521"><v>19747</v></cell></row><row r="522"><cell r="B522" t="str"><v>- HELOPHYTES et HYDROPHYTES / HELOPHYTES</v></cell></row><row r="522"><cell r="M522" t="str"><v>PHe</v></cell><cell r="N522"><v>7.9</v></cell></row><row r="522"><cell r="P522" t="str"><v>IBMR</v></cell></row><row r="522"><cell r="R522"><v>1</v></cell></row><row r="523"><cell r="A523" t="str"><v>ACOCAL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cell r="Q523" t="str"><v>MONOCOT</v></cell><cell r="R523"><v>0</v></cell><cell r="S523"><v>1459</v></cell></row><row r="524"><cell r="A524" t="str"><v>ACOGRA</v></cell><cell r="B524" t="str"><v>Acorus gramineus</v></cell></row><row r="524"><cell r="E524" t="str"><v>      </v></cell></row><row r="524"><cell r="M524" t="str"><v>PHe</v></cell><cell r="N524"><v>8</v></cell><cell r="O524" t="str"><v>HEL</v></cell></row><row r="524"><cell r="Q524" t="str"><v>MONOCOT</v></cell><cell r="R524"><v>0</v></cell><cell r="S524"><v>19748</v></cell></row><row r="525"><cell r="A525" t="str"><v>ACOSPX</v></cell><cell r="B525" t="str"><v>Acorus sp.</v></cell></row><row r="525"><cell r="M525" t="str"><v>PHe</v></cell><cell r="N525"><v>8</v></cell><cell r="O525" t="str"><v>HEL</v></cell></row><row r="525"><cell r="R525"><v>0</v></cell><cell r="S525"><v>1458</v></cell></row><row r="526"><cell r="A526" t="str"><v>AGRSTO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cell r="Q526" t="str"><v>MONOCOT</v></cell><cell r="R526"><v>0</v></cell><cell r="S526"><v>1543</v></cell></row><row r="527"><cell r="A527" t="str"><v>ALIGRA</v></cell><cell r="B527" t="str"><v>Alisma gramineum</v></cell></row><row r="527"><cell r="E527" t="str"><v>Lej      </v></cell></row><row r="527"><cell r="M527" t="str"><v>PHe</v></cell><cell r="N527"><v>8</v></cell><cell r="O527" t="str"><v>HEL</v></cell></row><row r="527"><cell r="Q527" t="str"><v>MONOCOT</v></cell><cell r="R527"><v>0</v></cell><cell r="S527"><v>1445</v></cell></row><row r="528"><cell r="A528" t="str"><v>ALILAN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cell r="Q528" t="str"><v>MONOCOT</v></cell><cell r="R528"><v>0</v></cell><cell r="S528"><v>1446</v></cell></row><row r="529"><cell r="A529" t="str"><v>ALIPLA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cell r="Q529" t="str"><v>MONOCOT</v></cell><cell r="R529"><v>0</v></cell><cell r="S529"><v>1447</v></cell></row><row r="530"><cell r="A530" t="str"><v>ALISPX</v></cell><cell r="B530" t="str"><v>Alisma sp.</v></cell></row><row r="530"><cell r="E530" t="str"><v>      </v></cell></row><row r="530"><cell r="M530" t="str"><v>PHe</v></cell><cell r="N530"><v>8</v></cell><cell r="O530" t="str"><v>HEL</v></cell></row><row r="530"><cell r="Q530" t="str"><v>MONOCOT</v></cell><cell r="R530"><v>0</v></cell><cell r="S530"><v>1444</v></cell></row><row r="531"><cell r="A531" t="str"><v>APIREP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1"><cell r="Q531" t="str"><v>DICOT</v></cell><cell r="R531"><v>0</v></cell><cell r="S531"><v>1975</v></cell></row><row r="532"><cell r="A532" t="str"><v>APISPX</v></cell><cell r="B532" t="str"><v>Apium sp.</v></cell></row><row r="532"><cell r="E532" t="str"><v>      </v></cell></row><row r="532"><cell r="M532" t="str"><v>PHe</v></cell><cell r="N532"><v>8</v></cell><cell r="O532" t="str"><v>HYD/HEL</v></cell></row><row r="532"><cell r="Q532" t="str"><v>DICOT</v></cell><cell r="R532"><v>0</v></cell><cell r="S532"><v>1972</v></cell></row><row r="533"><cell r="A533" t="str"><v>APIMOO</v></cell><cell r="B533" t="str"><v>Apium x moorei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19518</v></cell></row><row r="534"><cell r="A534" t="str"><v>BACMON</v></cell><cell r="B534" t="str"><v>Bacopa monnieri</v></cell></row><row r="534"><cell r="E534" t="str"><v>      </v></cell></row><row r="534"><cell r="M534" t="str"><v>PHe</v></cell><cell r="N534"><v>8</v></cell><cell r="O534" t="str"><v>HYD/HEL</v></cell></row><row r="534"><cell r="Q534" t="str"><v>DICOT</v></cell><cell r="R534"><v>0</v></cell><cell r="S534"><v>19522</v></cell></row><row r="535"><cell r="A535" t="str"><v>BALRAN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5"><cell r="Q535" t="str"><v>MONOCOT</v></cell><cell r="R535"><v>0</v></cell><cell r="S535"><v>1449</v></cell></row><row r="536"><cell r="A536" t="str"><v>BALRAR</v></cell><cell r="B536" t="str"><v>Baldellia ranunculoides subsp. Ranunculoides</v></cell></row><row r="536"><cell r="E536" t="str"><v>      </v></cell></row><row r="536"><cell r="M536" t="str"><v>PHe</v></cell><cell r="N536"><v>8</v></cell><cell r="O536" t="str"><v>HYD/HEL</v></cell></row><row r="536"><cell r="Q536" t="str"><v>MONOCOT</v></cell><cell r="R536"><v>0</v></cell><cell r="S536"><v>29995</v></cell></row><row r="537"><cell r="A537" t="str"><v>BALREP</v></cell><cell r="B537" t="str"><v>Baldellia repens</v></cell></row><row r="537"><cell r="E537" t="str"><v>      </v></cell></row><row r="537"><cell r="M537" t="str"><v>PHe</v></cell><cell r="N537"><v>8</v></cell><cell r="O537" t="str"><v>HYD/HEL</v></cell></row><row r="537"><cell r="Q537" t="str"><v>MONOCOT</v></cell><cell r="R537"><v>0</v></cell><cell r="S537"><v>19524</v></cell></row><row r="538"><cell r="A538" t="str"><v>BEGCAP</v></cell><cell r="B538" t="str"><v>Bergia capensis</v></cell></row><row r="538"><cell r="E538" t="str"><v>      </v></cell></row><row r="538"><cell r="M538" t="str"><v>PHe</v></cell><cell r="N538"><v>8</v></cell><cell r="O538" t="str"><v>HYD/HEL</v></cell></row><row r="538"><cell r="Q538" t="str"><v>DICOT</v></cell><cell r="R538"><v>0</v></cell><cell r="S538"><v>19530</v></cell></row><row r="539"><cell r="A539" t="str"><v>BERERE</v></cell><cell r="B539" t="str"><v>Berula erecta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cell r="Q539" t="str"><v>DICOT</v></cell><cell r="R539"><v>0</v></cell><cell r="S539"><v>1977</v></cell></row><row r="540"><cell r="A540" t="str"><v>BERSPX</v></cell><cell r="B540" t="str"><v>Berula sp.</v></cell></row><row r="540"><cell r="E540" t="str"><v>      </v></cell></row><row r="540"><cell r="M540" t="str"><v>PHe</v></cell><cell r="N540"><v>8</v></cell><cell r="O540" t="str"><v>HYD/HEL</v></cell></row><row r="540"><cell r="Q540" t="str"><v>DICOT</v></cell><cell r="R540"><v>0</v></cell><cell r="S540"><v>1976</v></cell></row><row r="541"><cell r="A541" t="str"><v>BOLMAR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1"><cell r="Q541" t="str"><v>MONOCOT</v></cell><cell r="R541"><v>0</v></cell><cell r="S541"><v>19533</v></cell></row><row r="542"><cell r="A542" t="str"><v>BRCERU</v></cell><cell r="B542" t="str"><v>Bracharia eruciformis</v></cell></row><row r="542"><cell r="E542" t="str"><v>      </v></cell></row><row r="542"><cell r="M542" t="str"><v>PHe</v></cell><cell r="N542"><v>8</v></cell><cell r="O542" t="str"><v>HEL</v></cell></row><row r="542"><cell r="Q542" t="str"><v>MONOCOT</v></cell><cell r="R542"><v>0</v></cell><cell r="S542"><v>19534</v></cell></row><row r="543"><cell r="A543" t="str"><v>BUTUMB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cell r="Q543" t="str"><v>MONOCOT</v></cell><cell r="R543"><v>0</v></cell><cell r="S543"><v>1464</v></cell></row><row r="544"><cell r="A544" t="str"><v>CAAPAL</v></cell><cell r="B544" t="str"><v>Calla palustris</v></cell></row><row r="544"><cell r="E544" t="str"><v>      </v></cell></row><row r="544"><cell r="M544" t="str"><v>PHe</v></cell><cell r="N544"><v>8</v></cell><cell r="O544" t="str"><v>HEL</v></cell></row><row r="544"><cell r="Q544" t="str"><v>MONOCOT</v></cell><cell r="R544"><v>0</v></cell><cell r="S544"><v>1461</v></cell></row><row r="545"><cell r="A545" t="str"><v>CAHMIN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5"><cell r="Q545" t="str"><v>DICOT</v></cell><cell r="R545"><v>0</v></cell><cell r="S545"><v>1892</v></cell></row><row r="546"><cell r="A546" t="str"><v>CAHPAL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6"><cell r="Q546" t="str"><v>DICOT</v></cell><cell r="R546"><v>0</v></cell><cell r="S546"><v>1893</v></cell></row><row r="547"><cell r="A547" t="str"><v>CAMRES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7"><cell r="Q547" t="str"><v>DICOT</v></cell><cell r="R547"><v>0</v></cell><cell r="S547"><v>19567</v></cell></row><row r="548"><cell r="A548" t="str"><v>CARACU</v></cell><cell r="B548" t="str"><v>Carex acuta</v></cell></row><row r="548"><cell r="E548" t="str"><v>L.      </v></cell><cell r="F548" t="str"><v>Carex gracilis Curtis</v></cell></row><row r="548"><cell r="M548" t="str"><v>PHe</v></cell><cell r="N548"><v>8</v></cell><cell r="O548" t="str"><v>HEL</v></cell></row><row r="548"><cell r="Q548" t="str"><v>MONOCOT</v></cell><cell r="R548"><v>0</v></cell><cell r="S548"><v>1467</v></cell></row><row r="549"><cell r="A549" t="str"><v>CARACT</v></cell><cell r="B549" t="str"><v>Carex acutiformis</v></cell></row><row r="549"><cell r="E549" t="str"><v>Ehrh.      </v></cell></row><row r="549"><cell r="M549" t="str"><v>PHe</v></cell><cell r="N549"><v>8</v></cell><cell r="O549" t="str"><v>HEL</v></cell></row><row r="549"><cell r="Q549" t="str"><v>MONOCOT</v></cell><cell r="R549"><v>0</v></cell><cell r="S549"><v>1468</v></cell></row><row r="550"><cell r="A550" t="str"><v>CARAQU</v></cell><cell r="B550" t="str"><v>Carex aquatilis</v></cell></row><row r="550"><cell r="E550" t="str"><v>      </v></cell></row><row r="550"><cell r="M550" t="str"><v>PHe</v></cell><cell r="N550"><v>8</v></cell><cell r="O550" t="str"><v>HEL</v></cell></row><row r="550"><cell r="Q550" t="str"><v>MONOCOT</v></cell><cell r="R550"><v>0</v></cell><cell r="S550"><v>1469</v></cell></row><row r="551"><cell r="A551" t="str"><v>CARELA</v></cell><cell r="B551" t="str"><v>Carex elata</v></cell></row><row r="551"><cell r="E551" t="str"><v>All.      </v></cell></row><row r="551"><cell r="M551" t="str"><v>PHe</v></cell><cell r="N551"><v>8</v></cell><cell r="O551" t="str"><v>HEL</v></cell></row><row r="551"><cell r="Q551" t="str"><v>MONOCOT</v></cell><cell r="R551"><v>0</v></cell><cell r="S551"><v>1475</v></cell></row><row r="552"><cell r="A552" t="str"><v>CARPAN</v></cell><cell r="B552" t="str"><v>Carex paniculata</v></cell></row><row r="552"><cell r="E552" t="str"><v>L.      </v></cell></row><row r="552"><cell r="M552" t="str"><v>PHe</v></cell><cell r="N552"><v>8</v></cell><cell r="O552" t="str"><v>HEL</v></cell></row><row r="552"><cell r="Q552" t="str"><v>MONOCOT</v></cell><cell r="R552"><v>0</v></cell><cell r="S552"><v>1484</v></cell></row><row r="553"><cell r="A553" t="str"><v>CARPEN</v></cell><cell r="B553" t="str"><v>Carex pendula</v></cell></row><row r="553"><cell r="E553" t="str"><v>Huds.      </v></cell></row><row r="553"><cell r="M553" t="str"><v>PHe</v></cell><cell r="N553"><v>8</v></cell><cell r="O553" t="str"><v>HEL</v></cell></row><row r="553"><cell r="Q553" t="str"><v>MONOCOT</v></cell><cell r="R553"><v>0</v></cell><cell r="S553"><v>1485</v></cell></row><row r="554"><cell r="A554" t="str"><v>CARPSE</v></cell><cell r="B554" t="str"><v>Carex pseudocyperus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1486</v></cell></row><row r="555"><cell r="A555" t="str"><v>CARRIP</v></cell><cell r="B555" t="str"><v>Carex riparia</v></cell></row><row r="555"><cell r="E555" t="str"><v>Curtis      </v></cell></row><row r="555"><cell r="M555" t="str"><v>PHe</v></cell><cell r="N555"><v>8</v></cell><cell r="O555" t="str"><v>HEL</v></cell></row><row r="555"><cell r="Q555" t="str"><v>MONOCOT</v></cell><cell r="R555"><v>0</v></cell><cell r="S555"><v>1489</v></cell></row><row r="556"><cell r="A556" t="str"><v>CARROS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1490</v></cell></row><row r="557"><cell r="A557" t="str"><v>CARSPX</v></cell><cell r="B557" t="str"><v>Carex sp.</v></cell></row><row r="557"><cell r="E557" t="str"><v>      </v></cell></row><row r="557"><cell r="M557" t="str"><v>PHe</v></cell><cell r="N557"><v>8</v></cell><cell r="O557" t="str"><v>HEL</v></cell></row><row r="557"><cell r="Q557" t="str"><v>MONOCOT</v></cell><cell r="R557"><v>0</v></cell><cell r="S557"><v>1466</v></cell></row><row r="558"><cell r="A558" t="str"><v>CARVES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cell r="Q558" t="str"><v>MONOCOT</v></cell><cell r="R558"><v>0</v></cell><cell r="S558"><v>1491</v></cell></row><row r="559"><cell r="A559" t="str"><v>CARVUL</v></cell><cell r="B559" t="str"><v>Carex vulpina</v></cell></row><row r="559"><cell r="E559" t="str"><v>L.      </v></cell></row><row r="559"><cell r="M559" t="str"><v>PHe</v></cell><cell r="N559"><v>8</v></cell><cell r="O559" t="str"><v>HEL</v></cell></row><row r="559"><cell r="Q559" t="str"><v>MONOCOT</v></cell><cell r="R559"><v>0</v></cell><cell r="S559"><v>19581</v></cell></row><row r="560"><cell r="A560" t="str"><v>CAUVER</v></cell><cell r="B560" t="str"><v>Carum verticillatum</v></cell></row><row r="560"><cell r="E560" t="str"><v>      </v></cell></row><row r="560"><cell r="M560" t="str"><v>PHe</v></cell><cell r="N560"><v>8</v></cell><cell r="O560" t="str"><v>HYD/HEL</v></cell></row><row r="560"><cell r="Q560" t="str"><v>DICOT</v></cell><cell r="R560"><v>0</v></cell><cell r="S560"><v>1979</v></cell></row><row r="561"><cell r="A561" t="str"><v>CATAQU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cell r="Q561" t="str"><v>MONOCOT</v></cell><cell r="R561"><v>0</v></cell><cell r="S561"><v>1555</v></cell></row><row r="562"><cell r="A562" t="str"><v>CICVIR</v></cell><cell r="B562" t="str"><v>Cicuta virosa</v></cell></row><row r="562"><cell r="E562" t="str"><v>L.      </v></cell></row><row r="562"><cell r="M562" t="str"><v>PHe</v></cell><cell r="N562"><v>8</v></cell><cell r="O562" t="str"><v>HEL</v></cell></row><row r="562"><cell r="Q562" t="str"><v>DICOT</v></cell><cell r="R562"><v>0</v></cell><cell r="S562"><v>1981</v></cell></row><row r="563"><cell r="A563" t="str"><v>CLDMAR</v></cell><cell r="B563" t="str"><v>Cladium mariscus</v></cell></row><row r="563"><cell r="E563" t="str"><v>      </v></cell></row><row r="563"><cell r="M563" t="str"><v>PHe</v></cell><cell r="N563"><v>8</v></cell><cell r="O563" t="str"><v>HEL</v></cell></row><row r="563"><cell r="Q563" t="str"><v>MONOCOT</v></cell><cell r="R563"><v>0</v></cell><cell r="S563"><v>1493</v></cell></row><row r="564"><cell r="A564" t="str"><v>COTCOR</v></cell><cell r="B564" t="str"><v>Cotula coronopifolia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19602</v></cell></row><row r="565"><cell r="A565" t="str"><v>CRSAQU</v></cell><cell r="B565" t="str"><v>Crassula aquatica</v></cell></row><row r="565"><cell r="E565" t="str"><v>      </v></cell></row><row r="565"><cell r="M565" t="str"><v>PHe</v></cell><cell r="N565"><v>8</v></cell><cell r="O565" t="str"><v>HEL</v></cell></row><row r="565"><cell r="Q565" t="str"><v>DICOT</v></cell><cell r="R565"><v>0</v></cell><cell r="S565"><v>19603</v></cell></row><row r="566"><cell r="A566" t="str"><v>CRSHEL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6"><cell r="Q566" t="str"><v>DICOT</v></cell><cell r="R566"><v>0</v></cell><cell r="S566"><v>19604</v></cell></row><row r="567"><cell r="A567" t="str"><v>CYPFUS</v></cell><cell r="B567" t="str"><v>Cyperus fuscus</v></cell></row><row r="567"><cell r="E567" t="str"><v>L.      </v></cell></row><row r="567"><cell r="M567" t="str"><v>PHe</v></cell><cell r="N567"><v>8</v></cell><cell r="O567" t="str"><v>HEL</v></cell></row><row r="567"><cell r="Q567" t="str"><v>MONOCOT</v></cell><cell r="R567"><v>0</v></cell><cell r="S567"><v>1499</v></cell></row><row r="568"><cell r="A568" t="str"><v>DAMALI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8"><cell r="Q568" t="str"><v>MONOCOT</v></cell><cell r="R568"><v>0</v></cell><cell r="S568"><v>1895</v></cell></row><row r="569"><cell r="A569" t="str"><v>DROROT</v></cell><cell r="B569" t="str"><v>Drosera rotundifolia</v></cell></row><row r="569"><cell r="E569" t="str"><v>      </v></cell></row><row r="569"><cell r="M569" t="str"><v>PHe</v></cell><cell r="N569"><v>8</v></cell><cell r="O569" t="str"><v>HEL</v></cell></row><row r="569"><cell r="Q569" t="str"><v>DICOT</v></cell><cell r="R569"><v>0</v></cell><cell r="S569"><v>1532</v></cell></row><row r="570"><cell r="A570" t="str"><v>ELEACI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0"><cell r="Q570" t="str"><v>MONOCOT</v></cell><cell r="R570"><v>0</v></cell><cell r="S570"><v>1504</v></cell></row><row r="571"><cell r="A571" t="str"><v>ELEAUS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1"><cell r="Q571" t="str"><v>MONOCOT</v></cell><cell r="R571"><v>0</v></cell><cell r="S571"><v>19635</v></cell></row><row r="572"><cell r="A572" t="str"><v>ELEPAL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cell r="Q572" t="str"><v>MONOCOT</v></cell><cell r="R572"><v>0</v></cell><cell r="S572"><v>1506</v></cell></row><row r="573"><cell r="A573" t="str"><v>ELEPAP</v></cell><cell r="B573" t="str"><v>Eleocharis palustris subsp. palustris</v></cell><cell r="C573"><v>12</v></cell><cell r="D573"><v>2</v></cell><cell r="E573" t="str"><v>      </v></cell></row><row r="573"><cell r="M573" t="str"><v>PHe</v></cell><cell r="N573"><v>8</v></cell><cell r="O573" t="str"><v>HEL</v></cell></row><row r="573"><cell r="Q573" t="str"><v>MONOCOT</v></cell><cell r="R573"><v>0</v></cell><cell r="S573"><v>19638</v></cell></row><row r="574"><cell r="A574" t="str"><v>ELEVUL</v></cell><cell r="B574" t="str"><v>Eleocharis palustris subsp. vulgaris</v></cell><cell r="C574"><v>12</v></cell><cell r="D574"><v>2</v></cell><cell r="E574" t="str"><v>      </v></cell></row><row r="574"><cell r="M574" t="str"><v>PHe</v></cell><cell r="N574"><v>8</v></cell><cell r="O574" t="str"><v>HEL</v></cell></row><row r="574"><cell r="Q574" t="str"><v>MONOCOT</v></cell><cell r="R574"><v>0</v></cell><cell r="S574"><v>19639</v></cell></row><row r="575"><cell r="A575" t="str"><v>ELESPX</v></cell><cell r="B575" t="str"><v>Eleocharis sp.</v></cell></row><row r="575"><cell r="E575" t="str"><v>      </v></cell></row><row r="575"><cell r="M575" t="str"><v>PHe</v></cell><cell r="N575"><v>8</v></cell><cell r="O575" t="str"><v>HEL</v></cell></row><row r="575"><cell r="Q575" t="str"><v>MONOCOT</v></cell><cell r="R575"><v>0</v></cell><cell r="S575"><v>1503</v></cell></row><row r="576"><cell r="A576" t="str"><v>ELDPAL</v></cell><cell r="B576" t="str"><v>Elodes palustris</v></cell><cell r="C576"><v>17</v></cell><cell r="D576"><v>3</v></cell><cell r="E576" t="str"><v>Spach      </v></cell><cell r="F576" t="str"><v>Hypericum elodes L.</v></cell></row><row r="576"><cell r="M576" t="str"><v>PHe</v></cell><cell r="N576"><v>8</v></cell><cell r="O576" t="str"><v>HYD/HEL</v></cell><cell r="P576" t="str"><v>IBMR</v></cell><cell r="Q576" t="str"><v>DICOT</v></cell><cell r="R576"><v>0</v></cell><cell r="S576"><v>19643</v></cell></row><row r="577"><cell r="A577" t="str"><v>ERYCOR</v></cell><cell r="B577" t="str"><v>Eryngium corniculatum</v></cell></row><row r="577"><cell r="E577" t="str"><v>      </v></cell></row><row r="577"><cell r="M577" t="str"><v>PHe</v></cell><cell r="N577"><v>8</v></cell><cell r="O577" t="str"><v>HYD/HEL</v></cell></row><row r="577"><cell r="Q577" t="str"><v>DICOT</v></cell><cell r="R577"><v>0</v></cell><cell r="S577"><v>19651</v></cell></row><row r="578"><cell r="A578" t="str"><v>ERYGAL</v></cell><cell r="B578" t="str"><v>Eryngium galioides</v></cell></row><row r="578"><cell r="E578" t="str"><v>      </v></cell></row><row r="578"><cell r="M578" t="str"><v>PHe</v></cell><cell r="N578"><v>8</v></cell><cell r="O578" t="str"><v>HYD/HEL</v></cell></row><row r="578"><cell r="Q578" t="str"><v>DICOT</v></cell><cell r="R578"><v>0</v></cell><cell r="S578"><v>19652</v></cell></row><row r="579"><cell r="A579" t="str"><v>ERYVIV</v></cell><cell r="B579" t="str"><v>Eryngium viviparum</v></cell></row><row r="579"><cell r="E579" t="str"><v>      </v></cell></row><row r="579"><cell r="M579" t="str"><v>PHe</v></cell><cell r="N579"><v>8</v></cell><cell r="O579" t="str"><v>HYD/HEL</v></cell></row><row r="579"><cell r="Q579" t="str"><v>DICOT</v></cell><cell r="R579"><v>0</v></cell><cell r="S579"><v>19653</v></cell></row><row r="580"><cell r="A580" t="str"><v>EUPCAN</v></cell><cell r="B580" t="str"><v>Eupatorium cannabinum</v></cell></row><row r="580"><cell r="E580" t="str"><v>L.      </v></cell></row><row r="580"><cell r="M580" t="str"><v>PHe</v></cell><cell r="N580"><v>8</v></cell><cell r="O580" t="str"><v>HEL</v></cell></row><row r="580"><cell r="Q580" t="str"><v>DICOT</v></cell><cell r="R580"><v>0</v></cell><cell r="S580"><v>1741</v></cell></row><row r="581"><cell r="A581" t="str"><v>FIMANN</v></cell><cell r="B581" t="str"><v>Fimbristylis annua</v></cell></row><row r="581"><cell r="E581" t="str"><v>      </v></cell></row><row r="581"><cell r="M581" t="str"><v>PHe</v></cell><cell r="N581"><v>8</v></cell><cell r="O581" t="str"><v>HEL</v></cell></row><row r="581"><cell r="Q581" t="str"><v>MONOCOT</v></cell><cell r="R581"><v>0</v></cell><cell r="S581"><v>19660</v></cell></row><row r="582"><cell r="A582" t="str"><v>FIMBIS</v></cell><cell r="B582" t="str"><v>Fimbristylis bisumbellata</v></cell></row><row r="582"><cell r="E582" t="str"><v>      </v></cell></row><row r="582"><cell r="M582" t="str"><v>PHe</v></cell><cell r="N582"><v>8</v></cell><cell r="O582" t="str"><v>HEL</v></cell></row><row r="582"><cell r="Q582" t="str"><v>MONOCOT</v></cell><cell r="R582"><v>0</v></cell><cell r="S582"><v>19661</v></cell></row><row r="583"><cell r="A583" t="str"><v>FIMSQU</v></cell><cell r="B583" t="str"><v>Fimbristylis squarrosa</v></cell></row><row r="583"><cell r="E583" t="str"><v>      </v></cell></row><row r="583"><cell r="M583" t="str"><v>PHe</v></cell><cell r="N583"><v>8</v></cell><cell r="O583" t="str"><v>HEL</v></cell></row><row r="583"><cell r="Q583" t="str"><v>MONOCOT</v></cell><cell r="R583"><v>0</v></cell><cell r="S583"><v>19662</v></cell></row><row r="584"><cell r="A584" t="str"><v>FUIPUB</v></cell><cell r="B584" t="str"><v>Fuirena pubescens</v></cell></row><row r="584"><cell r="E584" t="str"><v>(Poiret) Kunth     </v></cell></row><row r="584"><cell r="M584" t="str"><v>PHe</v></cell><cell r="N584"><v>8</v></cell><cell r="O584" t="str"><v>HEL</v></cell></row><row r="584"><cell r="Q584" t="str"><v>MONOCOT</v></cell><cell r="R584"><v>0</v></cell><cell r="S584"><v>19763</v></cell></row><row r="585"><cell r="A585" t="str"><v>GLYAQU</v></cell><cell r="B585" t="str"><v>Glyceria aquatica</v></cell></row><row r="585"><cell r="E585" t="str"><v>(L.) Wahlb.     </v></cell><cell r="F585" t="str"><v>Glyceria maxima Hartm. Holmb.</v></cell></row><row r="585"><cell r="M585" t="str"><v>PHe</v></cell><cell r="N585"><v>8</v></cell><cell r="O585" t="str"><v>HEL</v></cell></row><row r="585"><cell r="Q585" t="str"><v>MONOCOT</v></cell><cell r="R585"><v>0</v></cell><cell r="S585"><v>19768</v></cell></row><row r="586"><cell r="A586" t="str"><v>GLYDEC</v></cell><cell r="B586" t="str"><v>Glyceria declinata</v></cell></row><row r="586"><cell r="E586" t="str"><v>Bréb.      </v></cell></row><row r="586"><cell r="M586" t="str"><v>PHe</v></cell><cell r="N586"><v>8</v></cell><cell r="O586" t="str"><v>HYD/HEL</v></cell></row><row r="586"><cell r="Q586" t="str"><v>MONOCOT</v></cell><cell r="R586"><v>0</v></cell><cell r="S586"><v>1563</v></cell></row><row r="587"><cell r="A587" t="str"><v>GLYFLU</v></cell><cell r="B587" t="str"><v>Glyceria fluitans</v></cell><cell r="C587"><v>14</v></cell><cell r="D587"><v>2</v></cell><cell r="E587" t="str"><v>(L.) R. Br.    </v></cell></row><row r="587"><cell r="M587" t="str"><v>PHe</v></cell><cell r="N587"><v>8</v></cell><cell r="O587" t="str"><v>HYD/HEL</v></cell><cell r="P587" t="str"><v>IBMR</v></cell><cell r="Q587" t="str"><v>MONOCOT</v></cell><cell r="R587"><v>0</v></cell><cell r="S587"><v>1564</v></cell></row><row r="588"><cell r="A588" t="str"><v>GLYNOT</v></cell><cell r="B588" t="str"><v>Glyceria notata</v></cell></row><row r="588"><cell r="E588" t="str"><v>Chevall      </v></cell></row><row r="588"><cell r="M588" t="str"><v>PHe</v></cell><cell r="N588"><v>8</v></cell><cell r="O588" t="str"><v>HYD/HEL</v></cell></row><row r="588"><cell r="Q588" t="str"><v>MONOCOT</v></cell><cell r="R588"><v>0</v></cell><cell r="S588"><v>1566</v></cell></row><row r="589"><cell r="A589" t="str"><v>GLYSPX</v></cell><cell r="B589" t="str"><v>Glyceria sp.</v></cell></row><row r="589"><cell r="E589" t="str"><v>      </v></cell></row><row r="589"><cell r="M589" t="str"><v>PHe</v></cell><cell r="N589"><v>8</v></cell><cell r="O589" t="str"><v>HYD/HEL</v></cell></row><row r="589"><cell r="Q589" t="str"><v>MONOCOT</v></cell><cell r="R589"><v>0</v></cell><cell r="S589"><v>1562</v></cell></row><row r="590"><cell r="A590" t="str"><v>GRALIN</v></cell><cell r="B590" t="str"><v>Gratiola linifolia</v></cell></row><row r="590"><cell r="E590" t="str"><v>      </v></cell></row><row r="590"><cell r="M590" t="str"><v>PHe</v></cell><cell r="N590"><v>8</v></cell><cell r="O590" t="str"><v>HEL</v></cell></row><row r="590"><cell r="Q590" t="str"><v>DICOT</v></cell><cell r="R590"><v>0</v></cell><cell r="S590"><v>19772</v></cell></row><row r="591"><cell r="A591" t="str"><v>GRANEG</v></cell><cell r="B591" t="str"><v>Gratiola neglecta</v></cell></row><row r="591"><cell r="E591" t="str"><v>      </v></cell></row><row r="591"><cell r="M591" t="str"><v>PHe</v></cell><cell r="N591"><v>8</v></cell><cell r="O591" t="str"><v>HEL</v></cell></row><row r="591"><cell r="Q591" t="str"><v>DICOT</v></cell><cell r="R591"><v>0</v></cell><cell r="S591"><v>19773</v></cell></row><row r="592"><cell r="A592" t="str"><v>HYRSPX</v></cell><cell r="B592" t="str"><v>Hydrocotyle sp.</v></cell></row><row r="592"><cell r="E592" t="str"><v>      </v></cell></row><row r="592"><cell r="M592" t="str"><v>PHe</v></cell><cell r="N592"><v>8</v></cell><cell r="O592" t="str"><v>HYD/HEL</v></cell></row><row r="592"><cell r="Q592" t="str"><v>MONOCOT</v></cell><cell r="R592"><v>0</v></cell><cell r="S592"><v>1982</v></cell></row><row r="593"><cell r="A593" t="str"><v>HYRVUL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cell r="Q593" t="str"><v>DICOT</v></cell><cell r="R593"><v>0</v></cell><cell r="S593"><v>1983</v></cell></row><row r="594"><cell r="A594" t="str"><v>IRIPSE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cell r="Q594" t="str"><v>MONOCOT</v></cell><cell r="R594"><v>0</v></cell><cell r="S594"><v>1601</v></cell></row><row r="595"><cell r="A595" t="str"><v>IRISPX</v></cell><cell r="B595" t="str"><v>Iris sp.</v></cell></row><row r="595"><cell r="E595" t="str"><v>      </v></cell></row><row r="595"><cell r="M595" t="str"><v>PHe</v></cell><cell r="N595"><v>8</v></cell><cell r="O595" t="str"><v>HEL</v></cell></row><row r="595"><cell r="Q595" t="str"><v>MONOCOT</v></cell><cell r="R595"><v>0</v></cell><cell r="S595"><v>1600</v></cell></row><row r="596"><cell r="A596" t="str"><v>ISNPAL</v></cell><cell r="B596" t="str"><v>Isnardia palustris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6"><cell r="Q596" t="str"><v>DICOT</v></cell><cell r="R596"><v>0</v></cell><cell r="S596"><v>19798</v></cell></row><row r="597"><cell r="A597" t="str"><v>JUNCON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7"><cell r="Q597" t="str"><v>MONOCOT</v></cell><cell r="R597"><v>0</v></cell><cell r="S597"><v>1612</v></cell></row><row r="598"><cell r="A598" t="str"><v>JUNEFF</v></cell><cell r="B598" t="str"><v>Juncus effusus</v></cell></row><row r="598"><cell r="E598" t="str"><v>L.      </v></cell></row><row r="598"><cell r="M598" t="str"><v>PHe</v></cell><cell r="N598"><v>8</v></cell><cell r="O598" t="str"><v>HEL</v></cell></row><row r="598"><cell r="Q598" t="str"><v>MONOCOT</v></cell><cell r="R598"><v>0</v></cell><cell r="S598"><v>1613</v></cell></row><row r="599"><cell r="A599" t="str"><v>JUNFIL</v></cell><cell r="B599" t="str"><v>Juncus filiformis</v></cell></row><row r="599"><cell r="E599" t="str"><v>L.      </v></cell></row><row r="599"><cell r="M599" t="str"><v>PHe</v></cell><cell r="N599"><v>8</v></cell><cell r="O599" t="str"><v>HEL</v></cell></row><row r="599"><cell r="Q599" t="str"><v>MONOCOT</v></cell><cell r="R599"><v>0</v></cell><cell r="S599"><v>19819</v></cell></row><row r="600"><cell r="A600" t="str"><v>JUNINF</v></cell><cell r="B600" t="str"><v>Juncus inflexus</v></cell></row><row r="600"><cell r="E600" t="str"><v>L.      </v></cell></row><row r="600"><cell r="M600" t="str"><v>PHe</v></cell><cell r="N600"><v>8</v></cell><cell r="O600" t="str"><v>HEL</v></cell></row><row r="600"><cell r="Q600" t="str"><v>MONOCOT</v></cell><cell r="R600"><v>0</v></cell><cell r="S600"><v>1616</v></cell></row><row r="601"><cell r="A601" t="str"><v>JUNMAR</v></cell><cell r="B601" t="str"><v>Juncus maritimus</v></cell></row><row r="601"><cell r="E601" t="str"><v>Lam.      </v></cell></row><row r="601"><cell r="M601" t="str"><v>PHe</v></cell><cell r="N601"><v>8</v></cell><cell r="O601" t="str"><v>HEL</v></cell></row><row r="601"><cell r="Q601" t="str"><v>MONOCOT</v></cell><cell r="R601"><v>0</v></cell><cell r="S601"><v>1617</v></cell></row><row r="602"><cell r="A602" t="str"><v>JUNSPX</v></cell><cell r="B602" t="str"><v>Juncus sp.</v></cell></row><row r="602"><cell r="E602" t="str"><v>      </v></cell></row><row r="602"><cell r="M602" t="str"><v>PHe</v></cell><cell r="N602"><v>8</v></cell><cell r="O602" t="str"><v>HEL</v></cell></row><row r="602"><cell r="Q602" t="str"><v>MONOCOT</v></cell><cell r="R602"><v>0</v></cell><cell r="S602"><v>1606</v></cell></row><row r="603"><cell r="A603" t="str"><v>JUNSUB</v></cell><cell r="B603" t="str"><v>Juncus subnodulosus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cell r="Q603" t="str"><v>MONOCOT</v></cell><cell r="R603"><v>0</v></cell><cell r="S603"><v>1622</v></cell></row><row r="604"><cell r="A604" t="str"><v>LILSCI</v></cell><cell r="B604" t="str"><v>Lilaea scilloides</v></cell></row><row r="604"><cell r="E604" t="str"><v>      </v></cell></row><row r="604"><cell r="M604" t="str"><v>PHe</v></cell><cell r="N604"><v>8</v></cell><cell r="O604" t="str"><v>HYD/HEL</v></cell></row><row r="604"><cell r="Q604" t="str"><v>MONOCOT</v></cell><cell r="R604"><v>0</v></cell><cell r="S604"><v>19837</v></cell></row><row r="605"><cell r="A605" t="str"><v>LUDGRA</v></cell><cell r="B605" t="str"><v>Ludwigia grandiflora</v></cell></row><row r="605"><cell r="E605" t="str"><v>      </v></cell></row><row r="605"><cell r="M605" t="str"><v>PHe</v></cell><cell r="N605"><v>8</v></cell><cell r="O605" t="str"><v>HYD/HEL</v></cell></row><row r="605"><cell r="Q605" t="str"><v>DICOT</v></cell><cell r="R605"><v>0</v></cell><cell r="S605"><v>19845</v></cell></row><row r="606"><cell r="A606" t="str"><v>LUDPEP</v></cell><cell r="B606" t="str"><v>Ludwigia peploides</v></cell></row><row r="606"><cell r="E606" t="str"><v>(Kunth)      </v></cell></row><row r="606"><cell r="M606" t="str"><v>PHe</v></cell><cell r="N606"><v>8</v></cell><cell r="O606" t="str"><v>HYD/HEL</v></cell></row><row r="606"><cell r="Q606" t="str"><v>DICOT</v></cell><cell r="R606"><v>0</v></cell><cell r="S606"><v>1856</v></cell></row><row r="607"><cell r="A607" t="str"><v>LUDSPX</v></cell><cell r="B607" t="str"><v>Ludwigia sp.</v></cell></row><row r="607"><cell r="E607" t="str"><v>      </v></cell></row><row r="607"><cell r="M607" t="str"><v>PHe</v></cell><cell r="N607"><v>8</v></cell><cell r="O607" t="str"><v>HYD/HEL</v></cell></row><row r="607"><cell r="Q607" t="str"><v>DICOT</v></cell><cell r="R607"><v>0</v></cell><cell r="S607"><v>1854</v></cell></row><row r="608"><cell r="A608" t="str"><v>LYCEUR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cell r="Q608" t="str"><v>DICOT</v></cell><cell r="R608"><v>0</v></cell><cell r="S608"><v>1789</v></cell></row><row r="609"><cell r="A609" t="str"><v>LYSNEM</v></cell><cell r="B609" t="str"><v>Lysimachia nemorum</v></cell></row><row r="609"><cell r="E609" t="str"><v>L.      </v></cell></row><row r="609"><cell r="M609" t="str"><v>PHe</v></cell><cell r="N609"><v>8</v></cell><cell r="O609" t="str"><v>HEL</v></cell></row><row r="609"><cell r="Q609" t="str"><v>DICOT</v></cell><cell r="R609"><v>0</v></cell><cell r="S609"><v>1884</v></cell></row><row r="610"><cell r="A610" t="str"><v>LYSNUM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0"><cell r="Q610" t="str"><v>DICOT</v></cell><cell r="R610"><v>0</v></cell><cell r="S610"><v>1885</v></cell></row><row r="611"><cell r="A611" t="str"><v>LYSSPX</v></cell><cell r="B611" t="str"><v>Lysimachia sp.</v></cell></row><row r="611"><cell r="E611" t="str"><v>      </v></cell></row><row r="611"><cell r="M611" t="str"><v>PHe</v></cell><cell r="N611"><v>8</v></cell><cell r="O611" t="str"><v>HEL</v></cell></row><row r="611"><cell r="Q611" t="str"><v>DICOT</v></cell><cell r="R611"><v>0</v></cell><cell r="S611"><v>1883</v></cell></row><row r="612"><cell r="A612" t="str"><v>LYSTHY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1886</v></cell></row><row r="613"><cell r="A613" t="str"><v>LYSVUL</v></cell><cell r="B613" t="str"><v>Lysimachia vulgaris</v></cell></row><row r="613"><cell r="E613" t="str"><v>L.      </v></cell></row><row r="613"><cell r="M613" t="str"><v>PHe</v></cell><cell r="N613"><v>8</v></cell><cell r="O613" t="str"><v>HEL</v></cell></row><row r="613"><cell r="Q613" t="str"><v>DICOT</v></cell><cell r="R613"><v>0</v></cell><cell r="S613"><v>1887</v></cell></row><row r="614"><cell r="A614" t="str"><v>LYTPOR</v></cell><cell r="B614" t="str"><v>Lythrum portula</v></cell></row><row r="614"><cell r="E614" t="str"><v>      </v></cell><cell r="F614" t="str"><v>Peplis portula L.</v></cell></row><row r="614"><cell r="M614" t="str"><v>PHe</v></cell><cell r="N614"><v>8</v></cell><cell r="O614" t="str"><v>HYD/HEL</v></cell></row><row r="614"><cell r="Q614" t="str"><v>DICOT</v></cell><cell r="R614"><v>0</v></cell><cell r="S614"><v>1822</v></cell></row><row r="615"><cell r="A615" t="str"><v>LYTLON</v></cell><cell r="B615" t="str"><v>Lythrum portula subsp. longidentata</v></cell></row><row r="615"><cell r="E615" t="str"><v>      </v></cell></row><row r="615"><cell r="M615" t="str"><v>PHe</v></cell><cell r="N615"><v>8</v></cell><cell r="O615" t="str"><v>HYD/HEL</v></cell></row><row r="615"><cell r="Q615" t="str"><v>DICOT</v></cell><cell r="R615"><v>0</v></cell><cell r="S615"><v>19848</v></cell></row><row r="616"><cell r="A616" t="str"><v>LYTPOP</v></cell><cell r="B616" t="str"><v>Lythrum portula subsp. portula</v></cell></row><row r="616"><cell r="E616" t="str"><v>      </v></cell></row><row r="616"><cell r="M616" t="str"><v>PHe</v></cell><cell r="N616"><v>8</v></cell><cell r="O616" t="str"><v>HYD/HEL</v></cell></row><row r="616"><cell r="Q616" t="str"><v>DICOT</v></cell><cell r="R616"><v>0</v></cell><cell r="S616"><v>19849</v></cell></row><row r="617"><cell r="A617" t="str"><v>LYTSAL</v></cell><cell r="B617" t="str"><v>Lythrum salicaria</v></cell></row><row r="617"><cell r="E617" t="str"><v>L.      </v></cell></row><row r="617"><cell r="M617" t="str"><v>PHe</v></cell><cell r="N617"><v>8</v></cell><cell r="O617" t="str"><v>HEL</v></cell></row><row r="617"><cell r="Q617" t="str"><v>DICOT</v></cell><cell r="R617"><v>0</v></cell><cell r="S617"><v>1823</v></cell></row><row r="618"><cell r="A618" t="str"><v>LYTSPX</v></cell><cell r="B618" t="str"><v>Lythrum sp.</v></cell></row><row r="618"><cell r="E618" t="str"><v>      </v></cell></row><row r="618"><cell r="M618" t="str"><v>PHe</v></cell><cell r="N618"><v>8</v></cell><cell r="O618" t="str"><v>HEL</v></cell></row><row r="618"><cell r="Q618" t="str"><v>DICOT</v></cell><cell r="R618"><v>0</v></cell><cell r="S618"><v>1821</v></cell></row><row r="619"><cell r="A619" t="str"><v>MENAQU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cell r="Q619" t="str"><v>DICOT</v></cell><cell r="R619"><v>0</v></cell><cell r="S619"><v>1791</v></cell></row><row r="620"><cell r="A620" t="str"><v>MENARV</v></cell><cell r="B620" t="str"><v>Mentha arvensis</v></cell></row><row r="620"><cell r="E620" t="str"><v>      </v></cell></row><row r="620"><cell r="M620" t="str"><v>PHe</v></cell><cell r="N620"><v>8</v></cell><cell r="O620" t="str"><v>HEL</v></cell></row><row r="620"><cell r="Q620" t="str"><v>DICOT</v></cell><cell r="R620"><v>0</v></cell><cell r="S620"><v>19855</v></cell></row><row r="621"><cell r="A621" t="str"><v>MENLON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1"><cell r="Q621" t="str"><v>DICOT</v></cell><cell r="R621"><v>0</v></cell><cell r="S621"><v>19856</v></cell></row><row r="622"><cell r="A622" t="str"><v>MENSPX</v></cell><cell r="B622" t="str"><v>Mentha sp.</v></cell></row><row r="622"><cell r="E622" t="str"><v>      </v></cell></row><row r="622"><cell r="M622" t="str"><v>PHe</v></cell><cell r="N622"><v>8</v></cell><cell r="O622" t="str"><v>HEL</v></cell></row><row r="622"><cell r="Q622" t="str"><v>DICOT</v></cell><cell r="R622"><v>0</v></cell><cell r="S622"><v>1790</v></cell></row><row r="623"><cell r="A623" t="str"><v>MENROT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3"><cell r="Q623" t="str"><v>DICOT</v></cell><cell r="R623"><v>0</v></cell><cell r="S623"><v>19857</v></cell></row><row r="624"><cell r="A624" t="str"><v>MENVER</v></cell><cell r="B624" t="str"><v>Mentha x verticillata</v></cell></row><row r="624"><cell r="E624" t="str"><v>      </v></cell></row><row r="624"><cell r="M624" t="str"><v>PHe</v></cell><cell r="N624"><v>8</v></cell><cell r="O624" t="str"><v>HEL</v></cell></row><row r="624"><cell r="Q624" t="str"><v>DICOT</v></cell><cell r="R624"><v>0</v></cell><cell r="S624"><v>19858</v></cell></row><row r="625"><cell r="A625" t="str"><v>MEYTRI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cell r="Q625" t="str"><v>DICOT</v></cell><cell r="R625"><v>0</v></cell><cell r="S625"><v>1829</v></cell></row><row r="626"><cell r="A626" t="str"><v>MONKOR</v></cell><cell r="B626" t="str"><v>Monochoria korsakowii</v></cell></row><row r="626"><cell r="E626" t="str"><v>      </v></cell></row><row r="626"><cell r="M626" t="str"><v>PHe</v></cell><cell r="N626"><v>8</v></cell><cell r="O626" t="str"><v>HYD/HEL</v></cell></row><row r="626"><cell r="Q626" t="str"><v>MONOCOT</v></cell><cell r="R626"><v>0</v></cell><cell r="S626"><v>19863</v></cell></row><row r="627"><cell r="A627" t="str"><v>MONFON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cell r="Q627" t="str"><v>DICOT</v></cell><cell r="R627"><v>0</v></cell><cell r="S627"><v>1879</v></cell></row><row r="628"><cell r="A628" t="str"><v>MONAMP</v></cell><cell r="B628" t="str"><v>Montia fontana subsp. amporitana</v></cell><cell r="C628"><v>15</v></cell><cell r="D628"><v>2</v></cell><cell r="E628" t="str"><v>      </v></cell></row><row r="628"><cell r="M628" t="str"><v>PHe</v></cell><cell r="N628"><v>8</v></cell><cell r="O628" t="str"><v>HYD/HEL</v></cell></row><row r="628"><cell r="Q628" t="str"><v>DICOT</v></cell><cell r="R628"><v>0</v></cell><cell r="S628"><v>19864</v></cell></row><row r="629"><cell r="A629" t="str"><v>MONFOF</v></cell><cell r="B629" t="str"><v>Montia fontana subsp. fontana</v></cell><cell r="C629"><v>15</v></cell><cell r="D629"><v>2</v></cell><cell r="E629" t="str"><v>      </v></cell></row><row r="629"><cell r="M629" t="str"><v>PHe</v></cell><cell r="N629"><v>8</v></cell><cell r="O629" t="str"><v>HYD/HEL</v></cell></row><row r="629"><cell r="Q629" t="str"><v>DICOT</v></cell><cell r="R629"><v>0</v></cell><cell r="S629"><v>19865</v></cell></row><row r="630"><cell r="A630" t="str"><v>MONMIN</v></cell><cell r="B630" t="str"><v>Montia fontana subsp. minor</v></cell><cell r="C630"><v>15</v></cell><cell r="D630"><v>2</v></cell><cell r="E630" t="str"><v>      </v></cell></row><row r="630"><cell r="M630" t="str"><v>PHe</v></cell><cell r="N630"><v>8</v></cell><cell r="O630" t="str"><v>HYD/HEL</v></cell></row><row r="630"><cell r="Q630" t="str"><v>DICOT</v></cell><cell r="R630"><v>0</v></cell><cell r="S630"><v>19866</v></cell></row><row r="631"><cell r="A631" t="str"><v>MONVAR</v></cell><cell r="B631" t="str"><v>Montia fontana subsp. variabilis</v></cell><cell r="C631"><v>15</v></cell><cell r="D631"><v>2</v></cell><cell r="E631" t="str"><v>S. M. Walters    </v></cell></row><row r="631"><cell r="M631" t="str"><v>PHe</v></cell><cell r="N631"><v>8</v></cell><cell r="O631" t="str"><v>HYD/HEL</v></cell></row><row r="631"><cell r="Q631" t="str"><v>DICOT</v></cell><cell r="R631"><v>0</v></cell><cell r="S631"><v>19867</v></cell></row><row r="632"><cell r="A632" t="str"><v>MONSPX</v></cell><cell r="B632" t="str"><v>Montia sp.</v></cell></row><row r="632"><cell r="E632" t="str"><v>      </v></cell></row><row r="632"><cell r="M632" t="str"><v>PHe</v></cell><cell r="N632"><v>8</v></cell><cell r="O632" t="str"><v>HYD/HEL</v></cell></row><row r="632"><cell r="Q632" t="str"><v>DICOT</v></cell><cell r="R632"><v>0</v></cell><cell r="S632"><v>1878</v></cell></row><row r="633"><cell r="A633" t="str"><v>MURBLU</v></cell><cell r="B633" t="str"><v>Murdannia blumei</v></cell></row><row r="633"><cell r="E633" t="str"><v>      </v></cell></row><row r="633"><cell r="M633" t="str"><v>PHe</v></cell><cell r="N633"><v>8</v></cell><cell r="O633" t="str"><v>HYD/HEL</v></cell></row><row r="633"><cell r="Q633" t="str"><v>MONOCOT</v></cell><cell r="R633"><v>0</v></cell><cell r="S633"><v>19868</v></cell></row><row r="634"><cell r="A634" t="str"><v>MYOPAL</v></cell><cell r="B634" t="str"><v>Myosotis gr. palustris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cell r="Q634" t="str"><v>DICOT</v></cell><cell r="R634"><v>0</v></cell><cell r="S634"><v>1692</v></cell></row><row r="635"><cell r="A635" t="str"><v>MYOLAX</v></cell><cell r="B635" t="str"><v>Myosotis laxa</v></cell></row><row r="635"><cell r="E635" t="str"><v>      </v></cell></row><row r="635"><cell r="M635" t="str"><v>PHe</v></cell><cell r="N635"><v>8</v></cell><cell r="O635" t="str"><v>HEL</v></cell></row><row r="635"><cell r="Q635" t="str"><v>DICOT</v></cell><cell r="R635"><v>0</v></cell><cell r="S635"><v>1690</v></cell></row><row r="636"><cell r="A636" t="str"><v>MYOSEC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6"><cell r="Q636" t="str"><v>DICOT</v></cell><cell r="R636"><v>0</v></cell><cell r="S636"><v>19869</v></cell></row><row r="637"><cell r="A637" t="str"><v>MYOSPX</v></cell><cell r="B637" t="str"><v>Myosotis sp.</v></cell></row><row r="637"><cell r="E637" t="str"><v>      </v></cell></row><row r="637"><cell r="M637" t="str"><v>PHe</v></cell><cell r="N637"><v>8</v></cell><cell r="O637" t="str"><v>HEL</v></cell></row><row r="637"><cell r="Q637" t="str"><v>DICOT</v></cell><cell r="R637"><v>0</v></cell><cell r="S637"><v>1688</v></cell></row><row r="638"><cell r="A638" t="str"><v>MYOSTO</v></cell><cell r="B638" t="str"><v>Myosotis stolonifera</v></cell></row><row r="638"><cell r="E638" t="str"><v>      </v></cell></row><row r="638"><cell r="M638" t="str"><v>PHe</v></cell><cell r="N638"><v>8</v></cell><cell r="O638" t="str"><v>HEL</v></cell></row><row r="638"><cell r="Q638" t="str"><v>DICOT</v></cell><cell r="R638"><v>0</v></cell><cell r="S638"><v>19870</v></cell></row><row r="639"><cell r="A639" t="str"><v>MYRAQU</v></cell><cell r="B639" t="str"><v>Myriophyllum aquaticum</v></cell></row><row r="639"><cell r="E639" t="str"><v>      </v></cell></row><row r="639"><cell r="M639" t="str"><v>PHe</v></cell><cell r="N639"><v>8</v></cell><cell r="O639" t="str"><v>HYD/HEL</v></cell></row><row r="639"><cell r="Q639" t="str"><v>DICOT</v></cell><cell r="R639"><v>0</v></cell><cell r="S639"><v>19871</v></cell></row><row r="640"><cell r="A640" t="str"><v>NASOFF</v></cell><cell r="B640" t="str"><v>Nasturtium officinale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cell r="Q640" t="str"><v>DICOT</v></cell><cell r="R640"><v>0</v></cell><cell r="S640"><v>1763</v></cell></row><row r="641"><cell r="A641" t="str"><v>OENAQU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cell r="Q641" t="str"><v>DICOT</v></cell><cell r="R641"><v>0</v></cell><cell r="S641"><v>1985</v></cell></row><row r="642"><cell r="A642" t="str"><v>OENCRO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cell r="Q642" t="str"><v>DICOT</v></cell><cell r="R642"><v>0</v></cell><cell r="S642"><v>1986</v></cell></row><row r="643"><cell r="A643" t="str"><v>OENFIS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3"><cell r="Q643" t="str"><v>DICOT</v></cell><cell r="R643"><v>0</v></cell><cell r="S643"><v>1987</v></cell></row><row r="644"><cell r="A644" t="str"><v>OENFLU</v></cell><cell r="B644" t="str"><v>Oenanthe fluviatilis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cell r="Q644" t="str"><v>DICOT</v></cell><cell r="R644"><v>0</v></cell><cell r="S644"><v>1988</v></cell></row><row r="645"><cell r="A645" t="str"><v>OENSPX</v></cell><cell r="B645" t="str"><v>Oenanthe sp.</v></cell></row><row r="645"><cell r="E645" t="str"><v>      </v></cell></row><row r="645"><cell r="M645" t="str"><v>PHe</v></cell><cell r="N645"><v>8</v></cell><cell r="O645" t="str"><v>HYD/HEL</v></cell></row><row r="645"><cell r="Q645" t="str"><v>DICOT</v></cell><cell r="R645"><v>0</v></cell><cell r="S645"><v>1984</v></cell></row><row r="646"><cell r="A646" t="str"><v>PHAARU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cell r="Q646" t="str"><v>MONOCOT</v></cell><cell r="R646"><v>0</v></cell><cell r="S646"><v>1577</v></cell></row><row r="647"><cell r="A647" t="str"><v>PHRAUS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cell r="Q647" t="str"><v>MONOCOT</v></cell><cell r="R647"><v>0</v></cell><cell r="S647"><v>1579</v></cell></row><row r="648"><cell r="A648" t="str"><v>POLAMP</v></cell><cell r="B648" t="str"><v>Polygonum amphibium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cell r="Q648" t="str"><v>DICOT</v></cell><cell r="R648"><v>0</v></cell><cell r="S648"><v>1864</v></cell></row><row r="649"><cell r="A649" t="str"><v>POLHYD</v></cell><cell r="B649" t="str"><v>Polygonum hydropiper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cell r="Q649" t="str"><v>DICOT</v></cell><cell r="R649"><v>0</v></cell><cell r="S649"><v>1865</v></cell></row><row r="650"><cell r="A650" t="str"><v>POEPAL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cell r="Q650" t="str"><v>DICOT</v></cell><cell r="R650"><v>0</v></cell><cell r="S650"><v>1923</v></cell></row><row r="651"><cell r="A651" t="str"><v>POESPX</v></cell><cell r="B651" t="str"><v>Potentilla sp.</v></cell></row><row r="651"><cell r="E651" t="str"><v>      </v></cell></row><row r="651"><cell r="M651" t="str"><v>PHe</v></cell><cell r="N651"><v>8</v></cell><cell r="O651" t="str"><v>HEL</v></cell></row><row r="651"><cell r="Q651" t="str"><v>DICOT</v></cell><cell r="R651"><v>0</v></cell><cell r="S651"><v>1920</v></cell></row><row r="652"><cell r="A652" t="str"><v>RANFLF</v></cell><cell r="B652" t="str"><v>Ranunculus flammula subsp. flammula</v></cell></row><row r="652"><cell r="E652" t="str"><v>      </v></cell></row><row r="652"><cell r="M652" t="str"><v>PHe</v></cell><cell r="N652"><v>8</v></cell><cell r="O652" t="str"><v>HYD/HEL</v></cell></row><row r="652"><cell r="Q652" t="str"><v>DICOT</v></cell><cell r="R652"><v>0</v></cell><cell r="S652"><v>19965</v></cell></row><row r="653"><cell r="A653" t="str"><v>RANMIN</v></cell><cell r="B653" t="str"><v>Ranunculus flammula subsp. minimus</v></cell></row><row r="653"><cell r="E653" t="str"><v>      </v></cell></row><row r="653"><cell r="M653" t="str"><v>PHe</v></cell><cell r="N653"><v>8</v></cell><cell r="O653" t="str"><v>HYD/HEL</v></cell></row><row r="653"><cell r="Q653" t="str"><v>DICOT</v></cell><cell r="R653"><v>0</v></cell><cell r="S653"><v>19966</v></cell></row><row r="654"><cell r="A654" t="str"><v>RANSCO</v></cell><cell r="B654" t="str"><v>Ranunculus flammula subsp. scoticus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19967</v></cell></row><row r="655"><cell r="A655" t="str"><v>RANLIN</v></cell><cell r="B655" t="str"><v>Ranunculus lingua</v></cell></row><row r="655"><cell r="E655" t="str"><v>      </v></cell></row><row r="655"><cell r="M655" t="str"><v>PHe</v></cell><cell r="N655"><v>8</v></cell><cell r="O655" t="str"><v>HEL</v></cell></row><row r="655"><cell r="Q655" t="str"><v>DICOT</v></cell><cell r="R655"><v>0</v></cell><cell r="S655"><v>19971</v></cell></row><row r="656"><cell r="A656" t="str"><v>REYJAP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6"><cell r="Q656" t="str"><v>MONOCOT</v></cell><cell r="R656"><v>0</v></cell><cell r="S656"><v>19988</v></cell></row><row r="657"><cell r="A657" t="str"><v>RORAMP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cell r="Q657" t="str"><v>DICOT</v></cell><cell r="R657"><v>0</v></cell><cell r="S657"><v>1765</v></cell></row><row r="658"><cell r="A658" t="str"><v>RORARM</v></cell><cell r="B658" t="str"><v>Rorippa cf x armoracioides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20004</v></cell></row><row r="659"><cell r="A659" t="str"><v>RORMIC</v></cell><cell r="B659" t="str"><v>Rorippa microphylla</v></cell></row><row r="659"><cell r="E659" t="str"><v>Boenn      </v></cell></row><row r="659"><cell r="M659" t="str"><v>PHe</v></cell><cell r="N659"><v>8</v></cell><cell r="O659" t="str"><v>HYD/HEL</v></cell></row><row r="659"><cell r="Q659" t="str"><v>DICOT</v></cell><cell r="R659"><v>0</v></cell><cell r="S659"><v>20001</v></cell></row><row r="660"><cell r="A660" t="str"><v>RORSPX</v></cell><cell r="B660" t="str"><v>Rorippa sp.</v></cell></row><row r="660"><cell r="E660" t="str"><v>      </v></cell></row><row r="660"><cell r="M660" t="str"><v>PHe</v></cell><cell r="N660"><v>8</v></cell><cell r="O660" t="str"><v>HYD/HEL</v></cell></row><row r="660"><cell r="Q660" t="str"><v>DICOT</v></cell><cell r="R660"><v>0</v></cell><cell r="S660"><v>1764</v></cell></row><row r="661"><cell r="A661" t="str"><v>RORERY</v></cell><cell r="B661" t="str"><v>Rorippa x erythrocaulis</v></cell></row><row r="661"><cell r="E661" t="str"><v>      </v></cell></row><row r="661"><cell r="M661" t="str"><v>PHe</v></cell><cell r="N661"><v>8</v></cell><cell r="O661" t="str"><v>HYD/HEL</v></cell></row><row r="661"><cell r="Q661" t="str"><v>DICOT</v></cell><cell r="R661"><v>0</v></cell><cell r="S661"><v>20005</v></cell></row><row r="662"><cell r="A662" t="str"><v>ROTFIL</v></cell><cell r="B662" t="str"><v>Rotala filiformis</v></cell></row><row r="662"><cell r="E662" t="str"><v>      </v></cell></row><row r="662"><cell r="M662" t="str"><v>PHe</v></cell><cell r="N662"><v>8</v></cell><cell r="O662" t="str"><v>HYD/HEL</v></cell></row><row r="662"><cell r="Q662" t="str"><v>DICOT</v></cell><cell r="R662"><v>0</v></cell><cell r="S662"><v>20007</v></cell></row><row r="663"><cell r="A663" t="str"><v>ROTIND</v></cell><cell r="B663" t="str"><v>Rotala indica</v></cell></row><row r="663"><cell r="E663" t="str"><v>      </v></cell></row><row r="663"><cell r="M663" t="str"><v>PHe</v></cell><cell r="N663"><v>8</v></cell><cell r="O663" t="str"><v>HYD/HEL</v></cell></row><row r="663"><cell r="Q663" t="str"><v>DICOT</v></cell><cell r="R663"><v>0</v></cell><cell r="S663"><v>20008</v></cell></row><row r="664"><cell r="A664" t="str"><v>RUMHYD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4"><cell r="Q664" t="str"><v>DICOT</v></cell><cell r="R664"><v>0</v></cell><cell r="S664"><v>1873</v></cell></row><row r="665"><cell r="A665" t="str"><v>SAGLAT</v></cell><cell r="B665" t="str"><v>Sagittaria latifolia</v></cell></row><row r="665"><cell r="E665" t="str"><v>      </v></cell></row><row r="665"><cell r="M665" t="str"><v>PHe</v></cell><cell r="N665"><v>8</v></cell><cell r="O665" t="str"><v>HYD/HEL</v></cell></row><row r="665"><cell r="Q665" t="str"><v>MONOCOT</v></cell><cell r="R665"><v>0</v></cell><cell r="S665"><v>20017</v></cell></row><row r="666"><cell r="A666" t="str"><v>SAGNAT</v></cell><cell r="B666" t="str"><v>Sagittaria natans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20018</v></cell></row><row r="667"><cell r="A667" t="str"><v>SAGRIG</v></cell><cell r="B667" t="str"><v>Sagittaria rigida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20019</v></cell></row><row r="668"><cell r="A668" t="str"><v>SAGSAG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cell r="Q668" t="str"><v>MONOCOT</v></cell><cell r="R668"><v>0</v></cell><cell r="S668"><v>1453</v></cell></row><row r="669"><cell r="A669" t="str"><v>SAGSUB</v></cell><cell r="B669" t="str"><v>Sagittaria subulata</v></cell></row><row r="669"><cell r="E669" t="str"><v>      </v></cell></row><row r="669"><cell r="M669" t="str"><v>PHe</v></cell><cell r="N669"><v>8</v></cell><cell r="O669" t="str"><v>HYD/HEL</v></cell></row><row r="669"><cell r="Q669" t="str"><v>MONOCOT</v></cell><cell r="R669"><v>0</v></cell><cell r="S669"><v>20020</v></cell></row><row r="670"><cell r="A670" t="str"><v>SAMVAL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0"><cell r="Q670" t="str"><v>DICOT</v></cell><cell r="R670"><v>0</v></cell><cell r="S670"><v>1889</v></cell></row><row r="671"><cell r="A671" t="str"><v>SCNPUN</v></cell><cell r="B671" t="str"><v>Schoenoplectus pungens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19680</v></cell></row><row r="672"><cell r="A672" t="str"><v>SCNSUP</v></cell><cell r="B672" t="str"><v>Schoenoplectus supinus</v></cell></row><row r="672"><cell r="E672" t="str"><v>      </v></cell></row><row r="672"><cell r="M672" t="str"><v>PHe</v></cell><cell r="N672"><v>8</v></cell><cell r="O672" t="str"><v>HYD/HEL</v></cell></row><row r="672"><cell r="Q672" t="str"><v>MONOCOT</v></cell><cell r="R672"><v>0</v></cell><cell r="S672"><v>19682</v></cell></row><row r="673"><cell r="A673" t="str"><v>SCNTAB</v></cell><cell r="B673" t="str"><v>Schoenoplectus tabernaemontani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3"><cell r="Q673" t="str"><v>MONOCOT</v></cell><cell r="R673"><v>0</v></cell><cell r="S673"><v>29933</v></cell></row><row r="674"><cell r="A674" t="str"><v>SCPHOL</v></cell><cell r="B674" t="str"><v>Scirpoides holoschoenus</v></cell></row><row r="674"><cell r="E674" t="str"><v>      </v></cell></row><row r="674"><cell r="M674" t="str"><v>PHe</v></cell><cell r="N674"><v>8</v></cell><cell r="O674" t="str"><v>HEL</v></cell></row><row r="674"><cell r="Q674" t="str"><v>MONOCOT</v></cell><cell r="R674"><v>0</v></cell><cell r="S674" t="str"><v>Pas de cd_sandre</v></cell></row><row r="675"><cell r="A675" t="str"><v>SCILAC</v></cell><cell r="B675" t="str"><v>Scirpus lacustris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cell r="Q675" t="str"><v>MONOCOT</v></cell><cell r="R675"><v>0</v></cell><cell r="S675"><v>1520</v></cell></row><row r="676"><cell r="A676" t="str"><v>SCISPX</v></cell><cell r="B676" t="str"><v>Scirpus sp.</v></cell></row><row r="676"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1515</v></cell></row><row r="677"><cell r="A677" t="str"><v>SCISYL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cell r="Q677" t="str"><v>MONOCOT</v></cell><cell r="R677"><v>0</v></cell><cell r="S677"><v>1525</v></cell></row><row r="678"><cell r="A678" t="str"><v>SCITRI</v></cell><cell r="B678" t="str"><v>Scirpus triquetrus</v></cell></row><row r="678"><cell r="E678" t="str"><v>      </v></cell></row><row r="678"><cell r="M678" t="str"><v>PHe</v></cell><cell r="N678"><v>8</v></cell><cell r="O678" t="str"><v>HEL</v></cell></row><row r="678"><cell r="Q678" t="str"><v>MONOCOT</v></cell><cell r="R678"><v>0</v></cell><cell r="S678"><v>1527</v></cell></row><row r="679"><cell r="A679" t="str"><v>SHIRIV</v></cell><cell r="B679" t="str"><v>Shinnersia rivularis</v></cell></row><row r="679"><cell r="E679" t="str"><v>      </v></cell></row><row r="679"><cell r="M679" t="str"><v>PHe</v></cell><cell r="N679"><v>8</v></cell><cell r="O679" t="str"><v>HYD/HEL</v></cell></row><row r="679"><cell r="Q679" t="str"><v>DICOT</v></cell><cell r="R679"><v>0</v></cell><cell r="S679"><v>19690</v></cell></row><row r="680"><cell r="A680" t="str"><v>SPAERE</v></cell><cell r="B680" t="str"><v>Sparganium erectum</v></cell><cell r="C680"><v>10</v></cell><cell r="D680"><v>1</v></cell><cell r="E680" t="str"><v>L.      </v></cell></row><row r="680"><cell r="M680" t="str"><v>PHe</v></cell><cell r="N680"><v>8</v></cell><cell r="O680" t="str"><v>HYD/HEL</v></cell><cell r="P680" t="str"><v>IBMR</v></cell><cell r="Q680" t="str"><v>MONOCOT</v></cell><cell r="R680"><v>0</v></cell><cell r="S680"><v>1671</v></cell></row><row r="681"><cell r="A681" t="str"><v>SPAERR</v></cell><cell r="B681" t="str"><v>Sparganium erectum subsp. erectum</v></cell><cell r="C681"><v>10</v></cell><cell r="D681"><v>1</v></cell><cell r="E681" t="str"><v>      </v></cell></row><row r="681"><cell r="M681" t="str"><v>PHe</v></cell><cell r="N681"><v>8</v></cell><cell r="O681" t="str"><v>HYD/HEL</v></cell></row><row r="681"><cell r="Q681" t="str"><v>MONOCOT</v></cell><cell r="R681"><v>0</v></cell><cell r="S681"><v>19696</v></cell></row><row r="682"><cell r="A682" t="str"><v>SPAMIC</v></cell><cell r="B682" t="str"><v>Sparganium erectum subsp. microcarpum</v></cell><cell r="C682"><v>10</v></cell><cell r="D682"><v>1</v></cell><cell r="E682" t="str"><v>      </v></cell></row><row r="682"><cell r="M682" t="str"><v>PHe</v></cell><cell r="N682"><v>8</v></cell><cell r="O682" t="str"><v>HYD/HEL</v></cell></row><row r="682"><cell r="Q682" t="str"><v>MONOCOT</v></cell><cell r="R682"><v>0</v></cell><cell r="S682"><v>19697</v></cell></row><row r="683"><cell r="A683" t="str"><v>SPANEG</v></cell><cell r="B683" t="str"><v>Sparganium erectum subsp. neglectum</v></cell><cell r="C683"><v>10</v></cell><cell r="D683"><v>1</v></cell><cell r="E683" t="str"><v>      </v></cell></row><row r="683"><cell r="M683" t="str"><v>PHe</v></cell><cell r="N683"><v>8</v></cell><cell r="O683" t="str"><v>HYD/HEL</v></cell></row><row r="683"><cell r="Q683" t="str"><v>MONOCOT</v></cell><cell r="R683"><v>0</v></cell><cell r="S683"><v>19698</v></cell></row><row r="684"><cell r="A684" t="str"><v>SPAOOC</v></cell><cell r="B684" t="str"><v>Sparganium erectum subsp. oocarpum</v></cell><cell r="C684"><v>10</v></cell><cell r="D684"><v>1</v></cell><cell r="E684" t="str"><v>      </v></cell></row><row r="684"><cell r="M684" t="str"><v>PHe</v></cell><cell r="N684"><v>8</v></cell><cell r="O684" t="str"><v>HYD/HEL</v></cell></row><row r="684"><cell r="Q684" t="str"><v>MONOCOT</v></cell><cell r="R684"><v>0</v></cell><cell r="S684"><v>19699</v></cell></row><row r="685"><cell r="A685" t="str"><v>STAPAL</v></cell><cell r="B685" t="str"><v>Stachys palustris</v></cell></row><row r="685"><cell r="E685" t="str"><v>L.      </v></cell></row><row r="685"><cell r="M685" t="str"><v>PHe</v></cell><cell r="N685"><v>8</v></cell><cell r="O685" t="str"><v>HEL</v></cell></row><row r="685"><cell r="Q685" t="str"><v>DICOT</v></cell><cell r="R685"><v>0</v></cell><cell r="S685"><v>1799</v></cell></row><row r="686"><cell r="A686" t="str"><v>THRVER</v></cell><cell r="B686" t="str"><v>Thorella verticillatinundata</v></cell></row><row r="686"><cell r="E686" t="str"><v>      </v></cell></row><row r="686"><cell r="M686" t="str"><v>PHe</v></cell><cell r="N686"><v>8</v></cell><cell r="O686" t="str"><v>HYD/HEL</v></cell></row><row r="686"><cell r="Q686" t="str"><v>DICOT</v></cell><cell r="R686"><v>0</v></cell><cell r="S686"><v>19718</v></cell></row><row r="687"><cell r="A687" t="str"><v>TYPANG</v></cell><cell r="B687" t="str"><v>Typha angustifolia</v></cell><cell r="C687"><v>6</v></cell><cell r="D687"><v>2</v></cell><cell r="E687" t="str"><v>L.      </v></cell></row><row r="687"><cell r="M687" t="str"><v>PHe</v></cell><cell r="N687"><v>8</v></cell><cell r="O687" t="str"><v>HEL</v></cell><cell r="P687" t="str"><v>IBMR</v></cell><cell r="Q687" t="str"><v>MONOCOT</v></cell><cell r="R687"><v>0</v></cell><cell r="S687"><v>1675</v></cell></row><row r="688"><cell r="A688" t="str"><v>TYPDOM</v></cell><cell r="B688" t="str"><v>Typha domingensis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19723</v></cell></row><row r="689"><cell r="A689" t="str"><v>TYPLAT</v></cell><cell r="B689" t="str"><v>Typha latifolia</v></cell><cell r="C689"><v>8</v></cell><cell r="D689"><v>1</v></cell><cell r="E689" t="str"><v>L.      </v></cell></row><row r="689"><cell r="M689" t="str"><v>PHe</v></cell><cell r="N689"><v>8</v></cell><cell r="O689" t="str"><v>HEL</v></cell><cell r="P689" t="str"><v>IBMR</v></cell><cell r="Q689" t="str"><v>MONOCOT</v></cell><cell r="R689"><v>0</v></cell><cell r="S689"><v>1676</v></cell></row><row r="690"><cell r="A690" t="str"><v>TYPLAX</v></cell><cell r="B690" t="str"><v>Typha laxmannii</v></cell></row><row r="690"><cell r="E690" t="str"><v>      </v></cell></row><row r="690"><cell r="M690" t="str"><v>PHe</v></cell><cell r="N690"><v>8</v></cell><cell r="O690" t="str"><v>HEL</v></cell></row><row r="690"><cell r="Q690" t="str"><v>MONOCOT</v></cell><cell r="R690"><v>0</v></cell><cell r="S690"><v>1677</v></cell></row><row r="691"><cell r="A691" t="str"><v>TYPMIN</v></cell><cell r="B691" t="str"><v>Typha minima</v></cell></row><row r="691"><cell r="E691" t="str"><v>Funk      </v></cell></row><row r="691"><cell r="M691" t="str"><v>PHe</v></cell><cell r="N691"><v>8</v></cell><cell r="O691" t="str"><v>HEL</v></cell></row><row r="691"><cell r="Q691" t="str"><v>MONOCOT</v></cell><cell r="R691"><v>0</v></cell><cell r="S691"><v>1678</v></cell></row><row r="692"><cell r="A692" t="str"><v>TYPSHU</v></cell><cell r="B692" t="str"><v>Typha shuttleworthii</v></cell></row><row r="692"><cell r="E692" t="str"><v>      </v></cell></row><row r="692"><cell r="M692" t="str"><v>PHe</v></cell><cell r="N692"><v>8</v></cell><cell r="O692" t="str"><v>HEL</v></cell></row><row r="692"><cell r="Q692" t="str"><v>MONOCOT</v></cell><cell r="R692"><v>0</v></cell><cell r="S692"><v>19724</v></cell></row><row r="693"><cell r="A693" t="str"><v>TYPSPX</v></cell><cell r="B693" t="str"><v>Typha sp.</v></cell></row><row r="693"><cell r="E693" t="str"><v>      </v></cell></row><row r="693"><cell r="M693" t="str"><v>PHe</v></cell><cell r="N693"><v>8</v></cell><cell r="O693" t="str"><v>HEL</v></cell></row><row r="693"><cell r="Q693" t="str"><v>MONOCOT</v></cell><cell r="R693"><v>0</v></cell><cell r="S693"><v>1674</v></cell></row><row r="694"><cell r="A694" t="str"><v>VERANA</v></cell><cell r="B694" t="str"><v>Veronica anagallis-aquatica</v></cell><cell r="C694"><v>11</v></cell><cell r="D694"><v>2</v></cell><cell r="E694" t="str"><v>L.      </v></cell></row><row r="694"><cell r="M694" t="str"><v>PHe</v></cell><cell r="N694"><v>8</v></cell><cell r="O694" t="str"><v>HYD/HEL</v></cell><cell r="P694" t="str"><v>IBMR</v></cell><cell r="Q694" t="str"><v>DICOT</v></cell><cell r="R694"><v>0</v></cell><cell r="S694"><v>1955</v></cell></row><row r="695"><cell r="A695" t="str"><v>VERBEC</v></cell><cell r="B695" t="str"><v>Veronica beccabunga</v></cell><cell r="C695"><v>10</v></cell><cell r="D695"><v>1</v></cell><cell r="E695" t="str"><v>L.      </v></cell></row><row r="695"><cell r="M695" t="str"><v>PHe</v></cell><cell r="N695"><v>8</v></cell><cell r="O695" t="str"><v>HEL</v></cell><cell r="P695" t="str"><v>IBMR</v></cell><cell r="Q695" t="str"><v>DICOT</v></cell><cell r="R695"><v>0</v></cell><cell r="S695"><v>1957</v></cell></row><row r="696"><cell r="A696" t="str"><v>VERCAT</v></cell><cell r="B696" t="str"><v>Veronica catenata</v></cell><cell r="C696"><v>11</v></cell><cell r="D696"><v>2</v></cell><cell r="E696" t="str"><v>Pennel      </v></cell></row><row r="696"><cell r="M696" t="str"><v>PHe</v></cell><cell r="N696"><v>8</v></cell><cell r="O696" t="str"><v>HYD/HEL</v></cell><cell r="P696" t="str"><v>IBMR</v></cell><cell r="Q696" t="str"><v>DICOT</v></cell><cell r="R696"><v>0</v></cell><cell r="S696"><v>1958</v></cell></row><row r="697"><cell r="B697" t="str"><v>- HYGROPHYTES</v></cell></row><row r="697"><cell r="E697" t="str"><v>      </v></cell></row><row r="697"><cell r="M697" t="str"><v>PHg</v></cell><cell r="N697"><v>8.9</v></cell></row><row r="697"><cell r="R697"><v>1</v></cell></row><row r="698"><cell r="A698" t="str"><v>ACHPTA</v></cell><cell r="B698" t="str"><v>Achillea ptarmica</v></cell></row><row r="698"><cell r="E698" t="str"><v>L.</v></cell></row><row r="698"><cell r="M698" t="str"><v>PHg</v></cell><cell r="N698"><v>9</v></cell><cell r="O698" t="str"><v>HYG</v></cell></row><row r="698"><cell r="Q698" t="str"><v>DICOT</v></cell><cell r="R698"><v>0</v></cell><cell r="S698"><v>1723</v></cell></row><row r="699"><cell r="A699" t="str"><v>AGPREP</v></cell><cell r="B699" t="str"><v>Agropyrum repens</v></cell></row><row r="699"><cell r="E699" t="str"><v>(L.) Beauv.     </v></cell></row><row r="699"><cell r="M699" t="str"><v>PHg</v></cell><cell r="N699"><v>9</v></cell><cell r="O699" t="str"><v>HYG</v></cell></row><row r="699"><cell r="Q699" t="str"><v>MONOCOT</v></cell><cell r="R699"><v>0</v></cell><cell r="S699"><v>1541</v></cell></row><row r="700"><cell r="A700" t="str"><v>AGRCAN</v></cell><cell r="B700" t="str"><v>Agrostis canina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19749</v></cell></row><row r="701"><cell r="A701" t="str"><v>AGRSPX</v></cell><cell r="B701" t="str"><v>Agrostis sp.</v></cell></row><row r="701"><cell r="E701" t="str"><v>      </v></cell></row><row r="701"><cell r="M701" t="str"><v>PHg</v></cell><cell r="N701"><v>9</v></cell><cell r="O701" t="str"><v>HYG/HEL</v></cell></row><row r="701"><cell r="Q701" t="str"><v>MONOCOT</v></cell><cell r="R701"><v>0</v></cell><cell r="S701"><v>1542</v></cell></row><row r="702"><cell r="A702" t="str"><v>AGRVUL</v></cell><cell r="B702" t="str"><v>Agrostis vulgaris</v></cell></row><row r="702"><cell r="E702" t="str"><v>With.      </v></cell></row><row r="702"><cell r="M702" t="str"><v>PHg</v></cell><cell r="N702"><v>9</v></cell><cell r="O702" t="str"><v>HYG</v></cell></row><row r="702"><cell r="Q702" t="str"><v>MONOCOT</v></cell><cell r="R702"><v>0</v></cell><cell r="S702"><v>19751</v></cell></row><row r="703"><cell r="A703" t="str"><v>ALOAEQ</v></cell><cell r="B703" t="str"><v>Alopecurus aequalis</v></cell></row><row r="703"><cell r="E703" t="str"><v>Sobol      </v></cell></row><row r="703"><cell r="M703" t="str"><v>PHg</v></cell><cell r="N703"><v>9</v></cell><cell r="O703" t="str"><v>HYG</v></cell></row><row r="703"><cell r="Q703" t="str"><v>MONOCOT</v></cell><cell r="R703"><v>0</v></cell><cell r="S703"><v>19754</v></cell></row><row r="704"><cell r="A704" t="str"><v>ALOGEN</v></cell><cell r="B704" t="str"><v>Alopecurus geniculatus</v></cell></row><row r="704"><cell r="E704" t="str"><v>Sobolewski      </v></cell></row><row r="704"><cell r="M704" t="str"><v>PHg</v></cell><cell r="N704"><v>9</v></cell><cell r="O704" t="str"><v>HYG</v></cell></row><row r="704"><cell r="Q704" t="str"><v>MONOCOT</v></cell><cell r="R704"><v>0</v></cell><cell r="S704"><v>1547</v></cell></row><row r="705"><cell r="A705" t="str"><v>ALOPRA</v></cell><cell r="B705" t="str"><v>Alopecurus pratensis</v></cell></row><row r="705"><cell r="E705" t="str"><v>L.      </v></cell></row><row r="705"><cell r="M705" t="str"><v>PHg</v></cell><cell r="N705"><v>9</v></cell><cell r="O705" t="str"><v>HYG</v></cell></row><row r="705"><cell r="Q705" t="str"><v>MONOCOT</v></cell><cell r="R705"><v>0</v></cell><cell r="S705"><v>19755</v></cell></row><row r="706"><cell r="A706" t="str"><v>ALOSPX</v></cell><cell r="B706" t="str"><v>Alopecurus sp.</v></cell></row><row r="706"><cell r="E706" t="str"><v>      </v></cell></row><row r="706"><cell r="M706" t="str"><v>PHg</v></cell><cell r="N706"><v>9</v></cell><cell r="O706" t="str"><v>HYG</v></cell></row><row r="706"><cell r="Q706" t="str"><v>MONOCOT</v></cell><cell r="R706"><v>0</v></cell><cell r="S706"><v>1544</v></cell></row><row r="707"><cell r="A707" t="str"><v>AMASPX</v></cell><cell r="B707" t="str"><v>Amaranthus sp.</v></cell></row><row r="707"><cell r="E707" t="str"><v>      </v></cell></row><row r="707"><cell r="M707" t="str"><v>PHg</v></cell><cell r="N707"><v>9</v></cell><cell r="O707" t="str"><v>HYG</v></cell></row><row r="707"><cell r="Q707" t="str"><v>DICOT</v></cell><cell r="R707"><v>0</v></cell><cell r="S707"><v>19758</v></cell></row><row r="708"><cell r="A708" t="str"><v>ANGARC</v></cell><cell r="B708" t="str"><v>Angelica archangelica subsp. Litoralis</v></cell></row><row r="708"><cell r="E708" t="str"><v>(Fr.) Thell.     </v></cell></row><row r="708"><cell r="M708" t="str"><v>PHg</v></cell><cell r="N708"><v>9</v></cell><cell r="O708" t="str"><v>HYG</v></cell></row><row r="708"><cell r="Q708" t="str"><v>DICOT</v></cell><cell r="R708"><v>0</v></cell><cell r="S708"><v>19514</v></cell></row><row r="709"><cell r="A709" t="str"><v>ANGSYL</v></cell><cell r="B709" t="str"><v>Angelica sylvestris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1971</v></cell></row><row r="710"><cell r="A710" t="str"><v>ARUDON</v></cell><cell r="B710" t="str"><v>Arundo donax</v></cell></row><row r="710"><cell r="E710" t="str"><v>      </v></cell></row><row r="710"><cell r="M710" t="str"><v>PHg</v></cell><cell r="N710"><v>9</v></cell><cell r="O710" t="str"><v>HYG/HEL</v></cell></row><row r="710"><cell r="Q710" t="str"><v>MONOCOT</v></cell><cell r="R710"><v>0</v></cell><cell r="S710"><v>1551</v></cell></row><row r="711"><cell r="A711" t="str"><v>ATICAL</v></cell><cell r="B711" t="str"><v>Atriplex calotheca</v></cell></row><row r="711"><cell r="E711" t="str"><v>(Rafn) Fries     </v></cell></row><row r="711"><cell r="M711" t="str"><v>PHg</v></cell><cell r="N711"><v>9</v></cell><cell r="O711" t="str"><v>HYG</v></cell></row><row r="711"><cell r="Q711" t="str"><v>DICOT</v></cell><cell r="R711"><v>0</v></cell><cell r="S711"><v>19519</v></cell></row><row r="712"><cell r="A712" t="str"><v>BARINT</v></cell><cell r="B712" t="str"><v>Barbarea intermedia</v></cell></row><row r="712"><cell r="E712" t="str"><v>Boreau      </v></cell></row><row r="712"><cell r="M712" t="str"><v>PHg</v></cell><cell r="N712"><v>9</v></cell><cell r="O712" t="str"><v>HYG</v></cell></row><row r="712"><cell r="Q712" t="str"><v>DICOT</v></cell><cell r="R712"><v>0</v></cell><cell r="S712"><v>19525</v></cell></row><row r="713"><cell r="A713" t="str"><v>BARVUL</v></cell><cell r="B713" t="str"><v>Barbarea vulgaris</v></cell></row><row r="713"><cell r="E713" t="str"><v>R. Br.     </v></cell></row><row r="713"><cell r="M713" t="str"><v>PHg</v></cell><cell r="N713"><v>9</v></cell><cell r="O713" t="str"><v>HYG</v></cell></row><row r="713"><cell r="Q713" t="str"><v>DICOT</v></cell><cell r="R713"><v>0</v></cell><cell r="S713"><v>19527</v></cell></row><row r="714"><cell r="A714" t="str"><v>BIDCER</v></cell><cell r="B714" t="str"><v>Bidens cernua</v></cell></row><row r="714"><cell r="E714" t="str"><v>L.      </v></cell></row><row r="714"><cell r="M714" t="str"><v>PHg</v></cell><cell r="N714"><v>9</v></cell><cell r="O714" t="str"><v>HYG</v></cell></row><row r="714"><cell r="Q714" t="str"><v>DICOT</v></cell><cell r="R714"><v>0</v></cell><cell r="S714"><v>1725</v></cell></row><row r="715"><cell r="A715" t="str"><v>BIDSPX</v></cell><cell r="B715" t="str"><v>Bidens sp.</v></cell></row><row r="715"><cell r="E715" t="str"><v>      </v></cell></row><row r="715"><cell r="M715" t="str"><v>PHg</v></cell><cell r="N715"><v>9</v></cell><cell r="O715" t="str"><v>HYG</v></cell></row><row r="715"><cell r="Q715" t="str"><v>DICOT</v></cell><cell r="R715"><v>0</v></cell><cell r="S715"><v>1724</v></cell></row><row r="716"><cell r="A716" t="str"><v>BIDTRI</v></cell><cell r="B716" t="str"><v>Bidens tripartita</v></cell></row><row r="716"><cell r="E716" t="str"><v>L.      </v></cell></row><row r="716"><cell r="M716" t="str"><v>PHg</v></cell><cell r="N716"><v>9</v></cell><cell r="O716" t="str"><v>HYG</v></cell></row><row r="716"><cell r="Q716" t="str"><v>DICOT</v></cell><cell r="R716"><v>0</v></cell><cell r="S716"><v>1729</v></cell></row><row r="717"><cell r="A717" t="str"><v>BRODIO</v></cell><cell r="B717" t="str"><v>Bryonia dioica</v></cell></row><row r="717"><cell r="E717" t="str"><v>Jacq.      </v></cell></row><row r="717"><cell r="M717" t="str"><v>PHg</v></cell><cell r="N717"><v>9</v></cell><cell r="O717" t="str"><v>HYG</v></cell></row><row r="717"><cell r="Q717" t="str"><v>DICOT</v></cell><cell r="R717"><v>0</v></cell><cell r="S717"><v>19535</v></cell></row><row r="718"><cell r="A718" t="str"><v>CASSEP</v></cell><cell r="B718" t="str"><v>Calystegia sepium</v></cell></row><row r="718"><cell r="E718" t="str"><v>(L.) R. Br.    </v></cell></row><row r="718"><cell r="M718" t="str"><v>PHg</v></cell><cell r="N718"><v>9</v></cell><cell r="O718" t="str"><v>HYG</v></cell></row><row r="718"><cell r="Q718" t="str"><v>DICOT</v></cell><cell r="R718"><v>0</v></cell><cell r="S718"><v>1731</v></cell></row><row r="719"><cell r="A719" t="str"><v>CAMAMA</v></cell><cell r="B719" t="str"><v>Cardamine amara</v></cell></row><row r="719"><cell r="E719" t="str"><v>L.      </v></cell></row><row r="719"><cell r="M719" t="str"><v>PHg</v></cell><cell r="N719"><v>9</v></cell><cell r="O719" t="str"><v>HYG/HEL</v></cell></row><row r="719"><cell r="Q719" t="str"><v>DICOT</v></cell><cell r="R719"><v>0</v></cell><cell r="S719"><v>1758</v></cell></row><row r="720"><cell r="A720" t="str"><v>CAMHIR</v></cell><cell r="B720" t="str"><v>Cardamine hirsuta</v></cell></row><row r="720"><cell r="E720" t="str"><v>L.      </v></cell></row><row r="720"><cell r="M720" t="str"><v>PHg</v></cell><cell r="N720"><v>9</v></cell><cell r="O720" t="str"><v>HYG</v></cell></row><row r="720"><cell r="Q720" t="str"><v>DICOT</v></cell><cell r="R720"><v>0</v></cell><cell r="S720"><v>1759</v></cell></row><row r="721"><cell r="A721" t="str"><v>CAMLAT</v></cell><cell r="B721" t="str"><v>Cardamine latifolia</v></cell></row><row r="721"><cell r="E721" t="str"><v>      </v></cell></row><row r="721"><cell r="M721" t="str"><v>PHg</v></cell><cell r="N721"><v>9</v></cell><cell r="O721" t="str"><v>HYG/HEL</v></cell></row><row r="721"><cell r="Q721" t="str"><v>DICOT</v></cell><cell r="R721"><v>0</v></cell><cell r="S721"><v>19566</v></cell></row><row r="722"><cell r="A722" t="str"><v>CAMPRA</v></cell><cell r="B722" t="str"><v>Cardamine pratensis</v></cell></row><row r="722"><cell r="E722" t="str"><v>L.      </v></cell></row><row r="722"><cell r="M722" t="str"><v>PHg</v></cell><cell r="N722"><v>9</v></cell><cell r="O722" t="str"><v>HYG</v></cell></row><row r="722"><cell r="Q722" t="str"><v>DICOT</v></cell><cell r="R722"><v>0</v></cell><cell r="S722"><v>1760</v></cell></row><row r="723"><cell r="A723" t="str"><v>CAMSPX</v></cell><cell r="B723" t="str"><v>Cardamine sp.</v></cell></row><row r="723"><cell r="E723" t="str"><v>      </v></cell></row><row r="723"><cell r="M723" t="str"><v>PHg</v></cell><cell r="N723"><v>9</v></cell><cell r="O723" t="str"><v>HYG/HEL</v></cell></row><row r="723"><cell r="Q723" t="str"><v>DICOT</v></cell><cell r="R723"><v>0</v></cell><cell r="S723"><v>1757</v></cell></row><row r="724"><cell r="A724" t="str"><v>CARDIS</v></cell><cell r="B724" t="str"><v>Carex disticha</v></cell></row><row r="724"><cell r="E724" t="str"><v>      </v></cell></row><row r="724"><cell r="M724" t="str"><v>PHg</v></cell><cell r="N724"><v>9</v></cell><cell r="O724" t="str"><v>HYG</v></cell></row><row r="724"><cell r="Q724" t="str"><v>MONOCOT</v></cell><cell r="R724"><v>0</v></cell><cell r="S724"><v>1473</v></cell></row><row r="725"><cell r="A725" t="str"><v>CARHIR</v></cell><cell r="B725" t="str"><v>Carex hirta</v></cell></row><row r="725"><cell r="E725" t="str"><v>      </v></cell></row><row r="725"><cell r="M725" t="str"><v>PHg</v></cell><cell r="N725"><v>9</v></cell><cell r="O725" t="str"><v>HYG</v></cell></row><row r="725"><cell r="Q725" t="str"><v>MONOCOT</v></cell><cell r="R725"><v>0</v></cell><cell r="S725"><v>1478</v></cell></row><row r="726"><cell r="A726" t="str"><v>CARLAS</v></cell><cell r="B726" t="str"><v>Carex lasiocarpa</v></cell></row><row r="726"><cell r="E726" t="str"><v>      </v></cell></row><row r="726"><cell r="M726" t="str"><v>PHg</v></cell><cell r="N726"><v>9</v></cell><cell r="O726" t="str"><v>HYG</v></cell></row><row r="726"><cell r="Q726" t="str"><v>MONOCOT</v></cell><cell r="R726"><v>0</v></cell><cell r="S726"><v>19575</v></cell></row><row r="727"><cell r="A727" t="str"><v>CARLIM</v></cell><cell r="B727" t="str"><v>Carex limosa</v></cell></row><row r="727"><cell r="E727" t="str"><v>      </v></cell></row><row r="727"><cell r="M727" t="str"><v>PHg</v></cell><cell r="N727"><v>9</v></cell><cell r="O727" t="str"><v>HYG</v></cell></row><row r="727"><cell r="Q727" t="str"><v>MONOCOT</v></cell><cell r="R727"><v>0</v></cell><cell r="S727"><v>19577</v></cell></row><row r="728"><cell r="A728" t="str"><v>CARNIG</v></cell><cell r="B728" t="str"><v>Carex nigra</v></cell></row><row r="728"><cell r="E728" t="str"><v>(L.) Reichard     </v></cell></row><row r="728"><cell r="M728" t="str"><v>PHg</v></cell><cell r="N728"><v>9</v></cell><cell r="O728" t="str"><v>HYG/HEL</v></cell></row><row r="728"><cell r="Q728" t="str"><v>MONOCOT</v></cell><cell r="R728"><v>0</v></cell><cell r="S728"><v>1480</v></cell></row><row r="729"><cell r="A729" t="str"><v>CARSPI</v></cell><cell r="B729" t="str"><v>Carex spicata</v></cell></row><row r="729"><cell r="E729" t="str"><v>Huds.      </v></cell></row><row r="729"><cell r="M729" t="str"><v>PHg</v></cell><cell r="N729"><v>9</v></cell><cell r="O729" t="str"><v>HYG</v></cell></row><row r="729"><cell r="Q729" t="str"><v>MONOCOT</v></cell><cell r="R729"><v>0</v></cell><cell r="S729"><v>19578</v></cell></row><row r="730"><cell r="A730" t="str"><v>CHRALT</v></cell><cell r="B730" t="str"><v>Chrysosplenium alternifolium</v></cell></row><row r="730"><cell r="E730" t="str"><v>L.      </v></cell></row><row r="730"><cell r="M730" t="str"><v>PHg</v></cell><cell r="N730"><v>9</v></cell><cell r="O730" t="str"><v>HYG</v></cell></row><row r="730"><cell r="Q730" t="str"><v>DICOT</v></cell><cell r="R730"><v>0</v></cell><cell r="S730"><v>1938</v></cell></row><row r="731"><cell r="A731" t="str"><v>CHROPP</v></cell><cell r="B731" t="str"><v>Chrysosplenium oppositifolium</v></cell></row><row r="731"><cell r="E731" t="str"><v>L.      </v></cell></row><row r="731"><cell r="M731" t="str"><v>PHg</v></cell><cell r="N731"><v>9</v></cell><cell r="O731" t="str"><v>HYG</v></cell></row><row r="731"><cell r="Q731" t="str"><v>DICOT</v></cell><cell r="R731"><v>0</v></cell><cell r="S731"><v>1939</v></cell></row><row r="732"><cell r="A732" t="str"><v>CISOLE</v></cell><cell r="B732" t="str"><v>Cirsium oleraceum</v></cell></row><row r="732"><cell r="E732" t="str"><v>(L.) Scop.     </v></cell></row><row r="732"><cell r="M732" t="str"><v>PHg</v></cell><cell r="N732"><v>9</v></cell><cell r="O732" t="str"><v>HYG</v></cell></row><row r="732"><cell r="Q732" t="str"><v>DICOT</v></cell><cell r="R732"><v>0</v></cell><cell r="S732"><v>1737</v></cell></row><row r="733"><cell r="A733" t="str"><v>CISPAL</v></cell><cell r="B733" t="str"><v>Cirsium palustre</v></cell></row><row r="733"><cell r="E733" t="str"><v>(L.) Scop.     </v></cell></row><row r="733"><cell r="M733" t="str"><v>PHg</v></cell><cell r="N733"><v>9</v></cell><cell r="O733" t="str"><v>HYG</v></cell></row><row r="733"><cell r="Q733" t="str"><v>DICOT</v></cell><cell r="R733"><v>0</v></cell><cell r="S733"><v>1738</v></cell></row><row r="734"><cell r="A734" t="str"><v>CORLIT</v></cell><cell r="B734" t="str"><v>Corrigiola littoralis</v></cell></row><row r="734"><cell r="E734" t="str"><v>      </v></cell></row><row r="734"><cell r="M734" t="str"><v>PHg</v></cell><cell r="N734"><v>9</v></cell><cell r="O734" t="str"><v>HYG</v></cell></row><row r="734"><cell r="Q734" t="str"><v>DICOT</v></cell><cell r="R734"><v>0</v></cell><cell r="S734"><v>19601</v></cell></row><row r="735"><cell r="A735" t="str"><v>CYPERA</v></cell><cell r="B735" t="str"><v>Cyperus eragrostis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19611</v></cell></row><row r="736"><cell r="A736" t="str"><v>CYPLON</v></cell><cell r="B736" t="str"><v>Cyperus longus</v></cell></row><row r="736"><cell r="E736" t="str"><v>L.      </v></cell></row><row r="736"><cell r="M736" t="str"><v>PHg</v></cell><cell r="N736"><v>9</v></cell><cell r="O736" t="str"><v>HYG</v></cell></row><row r="736"><cell r="Q736" t="str"><v>MONOCOT</v></cell><cell r="R736"><v>0</v></cell><cell r="S736"><v>1500</v></cell></row><row r="737"><cell r="A737" t="str"><v>CYPSER</v></cell><cell r="B737" t="str"><v>Cyperus serotinus</v></cell></row><row r="737"><cell r="E737" t="str"><v>Rottb.      </v></cell></row><row r="737"><cell r="M737" t="str"><v>PHg</v></cell><cell r="N737"><v>9</v></cell><cell r="O737" t="str"><v>HYG</v></cell></row><row r="737"><cell r="Q737" t="str"><v>MONOCOT</v></cell><cell r="R737"><v>0</v></cell><cell r="S737"><v>1502</v></cell></row><row r="738"><cell r="A738" t="str"><v>CYPSPX</v></cell><cell r="B738" t="str"><v>Cyperus sp.</v></cell></row><row r="738"><cell r="E738" t="str"><v>      </v></cell></row><row r="738"><cell r="M738" t="str"><v>PHg</v></cell><cell r="N738"><v>9</v></cell><cell r="O738" t="str"><v>HYG</v></cell></row><row r="738"><cell r="Q738" t="str"><v>MONOCOT</v></cell><cell r="R738"><v>0</v></cell><cell r="S738"><v>1494</v></cell></row><row r="739"><cell r="A739" t="str"><v>DESCES</v></cell><cell r="B739" t="str"><v>Deschampsia cespitosa</v></cell></row><row r="739"><cell r="E739" t="str"><v>(L.) P. Beauv    </v></cell></row><row r="739"><cell r="M739" t="str"><v>PHg</v></cell><cell r="N739"><v>9</v></cell><cell r="O739" t="str"><v>HYG</v></cell></row><row r="739"><cell r="Q739" t="str"><v>MONOCOT</v></cell><cell r="R739"><v>0</v></cell><cell r="S739"><v>1557</v></cell></row><row r="740"><cell r="A740" t="str"><v>ECHORY</v></cell><cell r="B740" t="str"><v>Echinochloa oryzoides</v></cell></row><row r="740"><cell r="E740" t="str"><v>      </v></cell></row><row r="740"><cell r="M740" t="str"><v>PHg</v></cell><cell r="N740"><v>9</v></cell><cell r="O740" t="str"><v>HYG</v></cell></row><row r="740"><cell r="Q740" t="str"><v>MONOCOT</v></cell><cell r="R740"><v>0</v></cell><cell r="S740"><v>1561</v></cell></row><row r="741"><cell r="A741" t="str"><v>ELAALS</v></cell><cell r="B741" t="str"><v>Elatine alsinastrum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1535</v></cell></row><row r="742"><cell r="A742" t="str"><v>ELAAMB</v></cell><cell r="B742" t="str"><v>Elatine ambigua</v></cell></row><row r="742"><cell r="E742" t="str"><v>      </v></cell></row><row r="742"><cell r="M742" t="str"><v>PHg</v></cell><cell r="N742"><v>9</v></cell><cell r="O742" t="str"><v>HYG</v></cell></row><row r="742"><cell r="Q742" t="str"><v>DICOT</v></cell><cell r="R742"><v>0</v></cell><cell r="S742"><v>19629</v></cell></row><row r="743"><cell r="A743" t="str"><v>ELABRO</v></cell><cell r="B743" t="str"><v>Elatine brochonii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19630</v></cell></row><row r="744"><cell r="A744" t="str"><v>ELAHEX</v></cell><cell r="B744" t="str"><v>Elatine hexandra</v></cell></row><row r="744"><cell r="E744" t="str"><v>(Lapierre) DC     </v></cell></row><row r="744"><cell r="M744" t="str"><v>PHg</v></cell><cell r="N744"><v>9</v></cell><cell r="O744" t="str"><v>HYG</v></cell></row><row r="744"><cell r="Q744" t="str"><v>DICOT</v></cell><cell r="R744"><v>0</v></cell><cell r="S744"><v>1536</v></cell></row><row r="745"><cell r="A745" t="str"><v>ELAHUN</v></cell><cell r="B745" t="str"><v>Elatine hungarica</v></cell></row><row r="745"><cell r="E745" t="str"><v>      </v></cell></row><row r="745"><cell r="M745" t="str"><v>PHg</v></cell><cell r="N745"><v>9</v></cell><cell r="O745" t="str"><v>HYG</v></cell></row><row r="745"><cell r="Q745" t="str"><v>DICOT</v></cell><cell r="R745"><v>0</v></cell><cell r="S745"><v>19631</v></cell></row><row r="746"><cell r="A746" t="str"><v>ELAHYD</v></cell><cell r="B746" t="str"><v>Elatine hydropiper</v></cell></row><row r="746"><cell r="E746" t="str"><v>L.      </v></cell></row><row r="746"><cell r="M746" t="str"><v>PHg</v></cell><cell r="N746"><v>9</v></cell><cell r="O746" t="str"><v>HYG</v></cell></row><row r="746"><cell r="Q746" t="str"><v>DICOT</v></cell><cell r="R746"><v>0</v></cell><cell r="S746"><v>1537</v></cell></row><row r="747"><cell r="A747" t="str"><v>ELAMAC</v></cell><cell r="B747" t="str"><v>Elatine macropoda</v></cell></row><row r="747"><cell r="E747" t="str"><v>Guss.      </v></cell></row><row r="747"><cell r="M747" t="str"><v>PHg</v></cell><cell r="N747"><v>9</v></cell><cell r="O747" t="str"><v>HYG</v></cell></row><row r="747"><cell r="Q747" t="str"><v>DICOT</v></cell><cell r="R747"><v>0</v></cell><cell r="S747"><v>19632</v></cell></row><row r="748"><cell r="A748" t="str"><v>ELAORT</v></cell><cell r="B748" t="str"><v>Elatine orthosperma</v></cell></row><row r="748"><cell r="E748" t="str"><v>      </v></cell></row><row r="748"><cell r="M748" t="str"><v>PHg</v></cell><cell r="N748"><v>9</v></cell><cell r="O748" t="str"><v>HYG</v></cell></row><row r="748"><cell r="Q748" t="str"><v>DICOT</v></cell><cell r="R748"><v>0</v></cell><cell r="S748"><v>19633</v></cell></row><row r="749"><cell r="A749" t="str"><v>ELASPX</v></cell><cell r="B749" t="str"><v>Elatine sp.</v></cell></row><row r="749"><cell r="E749" t="str"><v>      </v></cell></row><row r="749"><cell r="M749" t="str"><v>PHg</v></cell><cell r="N749"><v>9</v></cell><cell r="O749" t="str"><v>HYG</v></cell></row><row r="749"><cell r="Q749" t="str"><v>DICOT</v></cell><cell r="R749"><v>0</v></cell><cell r="S749"><v>1534</v></cell></row><row r="750"><cell r="A750" t="str"><v>ELATRI</v></cell><cell r="B750" t="str"><v>Elatine triandra</v></cell></row><row r="750"><cell r="E750" t="str"><v>Schkuhr      </v></cell></row><row r="750"><cell r="M750" t="str"><v>PHg</v></cell><cell r="N750"><v>9</v></cell><cell r="O750" t="str"><v>HYG</v></cell></row><row r="750"><cell r="Q750" t="str"><v>DICOT</v></cell><cell r="R750"><v>0</v></cell><cell r="S750"><v>19634</v></cell></row><row r="751"><cell r="A751" t="str"><v>ELEOVA</v></cell><cell r="B751" t="str"><v>Eleocharis ovata</v></cell></row><row r="751"><cell r="E751" t="str"><v>(Roth) Roem. & Schult.   </v></cell></row><row r="751"><cell r="M751" t="str"><v>PHg</v></cell><cell r="N751"><v>9</v></cell><cell r="O751" t="str"><v>HYG/HEL</v></cell></row><row r="751"><cell r="Q751" t="str"><v>MONOCOT</v></cell><cell r="R751"><v>0</v></cell><cell r="S751"><v>19637</v></cell></row><row r="752"><cell r="A752" t="str"><v>ELEPAR</v></cell><cell r="B752" t="str"><v>Eleocharis parvula</v></cell></row><row r="752"><cell r="E752" t="str"><v>      </v></cell></row><row r="752"><cell r="M752" t="str"><v>PHg</v></cell><cell r="N752"><v>9</v></cell><cell r="O752" t="str"><v>HYG/HEL</v></cell></row><row r="752"><cell r="Q752" t="str"><v>MONOCOT</v></cell><cell r="R752"><v>0</v></cell><cell r="S752"><v>19640</v></cell></row><row r="753"><cell r="A753" t="str"><v>ELEUNI</v></cell><cell r="B753" t="str"><v>Eleocharis uniglumis</v></cell></row><row r="753"><cell r="E753" t="str"><v>(Link) Schultes     </v></cell></row><row r="753"><cell r="M753" t="str"><v>PHg</v></cell><cell r="N753"><v>9</v></cell><cell r="O753" t="str"><v>HYG</v></cell></row><row r="753"><cell r="Q753" t="str"><v>MONOCOT</v></cell><cell r="R753"><v>0</v></cell><cell r="S753"><v>1508</v></cell></row><row r="754"><cell r="A754" t="str"><v>EPICIL</v></cell><cell r="B754" t="str"><v>Epilobium ciliatum</v></cell></row><row r="754"><cell r="E754" t="str"><v>Rafin.      </v></cell></row><row r="754"><cell r="M754" t="str"><v>PHg</v></cell><cell r="N754"><v>9</v></cell><cell r="O754" t="str"><v>HYG</v></cell></row><row r="754"><cell r="Q754" t="str"><v>DICOT</v></cell><cell r="R754"><v>0</v></cell><cell r="S754"><v>1845</v></cell></row><row r="755"><cell r="A755" t="str"><v>EPIHIR</v></cell><cell r="B755" t="str"><v>Epilobium hirsutum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1846</v></cell></row><row r="756"><cell r="A756" t="str"><v>EPILAN</v></cell><cell r="B756" t="str"><v>Epilobium lanceolatum</v></cell></row><row r="756"><cell r="E756" t="str"><v>Sebast. & Mauri    </v></cell></row><row r="756"><cell r="M756" t="str"><v>PHg</v></cell><cell r="N756"><v>9</v></cell><cell r="O756" t="str"><v>HYG</v></cell></row><row r="756"><cell r="Q756" t="str"><v>DICOT</v></cell><cell r="R756"><v>0</v></cell><cell r="S756"><v>19644</v></cell></row><row r="757"><cell r="A757" t="str"><v>EPIPAL</v></cell><cell r="B757" t="str"><v>Epilobium palustre</v></cell></row><row r="757"><cell r="E757" t="str"><v>L.      </v></cell></row><row r="757"><cell r="M757" t="str"><v>PHg</v></cell><cell r="N757"><v>9</v></cell><cell r="O757" t="str"><v>HYG</v></cell></row><row r="757"><cell r="Q757" t="str"><v>DICOT</v></cell><cell r="R757"><v>0</v></cell><cell r="S757"><v>1850</v></cell></row><row r="758"><cell r="A758" t="str"><v>EPIPAR</v></cell><cell r="B758" t="str"><v>Epilobium parviflorum</v></cell></row><row r="758"><cell r="E758" t="str"><v>Schreb.      </v></cell></row><row r="758"><cell r="M758" t="str"><v>PHg</v></cell><cell r="N758"><v>9</v></cell><cell r="O758" t="str"><v>HYG</v></cell></row><row r="758"><cell r="Q758" t="str"><v>DICOT</v></cell><cell r="R758"><v>0</v></cell><cell r="S758"><v>1851</v></cell></row><row r="759"><cell r="A759" t="str"><v>EPIROS</v></cell><cell r="B759" t="str"><v>Epilobium roseum</v></cell></row><row r="759"><cell r="E759" t="str"><v>Schreb.      </v></cell></row><row r="759"><cell r="M759" t="str"><v>PHg</v></cell><cell r="N759"><v>9</v></cell><cell r="O759" t="str"><v>HYG</v></cell></row><row r="759"><cell r="Q759" t="str"><v>DICOT</v></cell><cell r="R759"><v>0</v></cell><cell r="S759"><v>1852</v></cell></row><row r="760"><cell r="A760" t="str"><v>EPITET</v></cell><cell r="B760" t="str"><v>Epilobium tetragonum</v></cell></row><row r="760"><cell r="E760" t="str"><v>L.      </v></cell></row><row r="760"><cell r="M760" t="str"><v>PHg</v></cell><cell r="N760"><v>9</v></cell><cell r="O760" t="str"><v>HYG</v></cell></row><row r="760"><cell r="Q760" t="str"><v>DICOT</v></cell><cell r="R760"><v>0</v></cell><cell r="S760"><v>1853</v></cell></row><row r="761"><cell r="A761" t="str"><v>EROANG</v></cell><cell r="B761" t="str"><v>Eriophorum angustifolium</v></cell></row><row r="761"><cell r="E761" t="str"><v>Honckeny      </v></cell></row><row r="761"><cell r="M761" t="str"><v>PHg</v></cell><cell r="N761"><v>9</v></cell><cell r="O761" t="str"><v>HYG/HEL</v></cell></row><row r="761"><cell r="Q761" t="str"><v>MONOCOT</v></cell><cell r="R761"><v>0</v></cell><cell r="S761"><v>1510</v></cell></row><row r="762"><cell r="A762" t="str"><v>FALDUM</v></cell><cell r="B762" t="str"><v>Fallopia dumetorum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19657</v></cell></row><row r="763"><cell r="A763" t="str"><v>FILULM</v></cell><cell r="B763" t="str"><v>Filipendula ulmaria</v></cell></row><row r="763"><cell r="E763" t="str"><v>(L.) Maxim.     </v></cell></row><row r="763"><cell r="M763" t="str"><v>PHg</v></cell><cell r="N763"><v>9</v></cell><cell r="O763" t="str"><v>HYG</v></cell></row><row r="763"><cell r="Q763" t="str"><v>DICOT</v></cell><cell r="R763"><v>0</v></cell><cell r="S763"><v>1919</v></cell></row><row r="764"><cell r="A764" t="str"><v>GALNEG</v></cell><cell r="B764" t="str"><v>Galium neglectum</v></cell></row><row r="764"><cell r="E764" t="str"><v>      </v></cell></row><row r="764"><cell r="M764" t="str"><v>PHg</v></cell><cell r="N764"><v>9</v></cell><cell r="O764" t="str"><v>HYG</v></cell></row><row r="764"><cell r="Q764" t="str"><v>DICOT</v></cell><cell r="R764"><v>0</v></cell><cell r="S764"><v>19764</v></cell></row><row r="765"><cell r="A765" t="str"><v>GALPAL</v></cell><cell r="B765" t="str"><v>Galium palustre</v></cell></row><row r="765"><cell r="E765" t="str"><v>L.      </v></cell></row><row r="765"><cell r="M765" t="str"><v>PHg</v></cell><cell r="N765"><v>9</v></cell><cell r="O765" t="str"><v>HYG/HEL</v></cell></row><row r="765"><cell r="Q765" t="str"><v>DICOT</v></cell><cell r="R765"><v>0</v></cell><cell r="S765"><v>1930</v></cell></row><row r="766"><cell r="A766" t="str"><v>GALSPX</v></cell><cell r="B766" t="str"><v>Galium sp.</v></cell></row><row r="766"><cell r="E766" t="str"><v>      </v></cell></row><row r="766"><cell r="M766" t="str"><v>PHg</v></cell><cell r="N766"><v>9</v></cell><cell r="O766" t="str"><v>HYG/HEL</v></cell></row><row r="766"><cell r="Q766" t="str"><v>DICOT</v></cell><cell r="R766"><v>0</v></cell><cell r="S766"><v>1926</v></cell></row><row r="767"><cell r="A767" t="str"><v>GALTRI</v></cell><cell r="B767" t="str"><v>Galium trifidum</v></cell></row><row r="767"><cell r="E767" t="str"><v>      </v></cell></row><row r="767"><cell r="M767" t="str"><v>PHg</v></cell><cell r="N767"><v>9</v></cell><cell r="O767" t="str"><v>HYG</v></cell></row><row r="767"><cell r="Q767" t="str"><v>DICOT</v></cell><cell r="R767"><v>0</v></cell><cell r="S767"><v>19765</v></cell></row><row r="768"><cell r="A768" t="str"><v>GALULI</v></cell><cell r="B768" t="str"><v>Galium uliginosum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19766</v></cell></row><row r="769"><cell r="A769" t="str"><v>GLEHED</v></cell><cell r="B769" t="str"><v>Glechoma hederacea</v></cell></row><row r="769"><cell r="E769" t="str"><v>L.      </v></cell></row><row r="769"><cell r="M769" t="str"><v>PHg</v></cell><cell r="N769"><v>9</v></cell><cell r="O769" t="str"><v>HYG</v></cell></row><row r="769"><cell r="Q769" t="str"><v>DICOT</v></cell><cell r="R769"><v>0</v></cell><cell r="S769"><v>19767</v></cell></row><row r="770"><cell r="A770" t="str"><v>GNAULI</v></cell><cell r="B770" t="str"><v>Gnaphalium uliginosum</v></cell></row><row r="770"><cell r="E770" t="str"><v>L.      </v></cell></row><row r="770"><cell r="M770" t="str"><v>PHg</v></cell><cell r="N770"><v>9</v></cell><cell r="O770" t="str"><v>HYG</v></cell></row><row r="770"><cell r="Q770" t="str"><v>DICOT</v></cell><cell r="R770"><v>0</v></cell><cell r="S770"><v>19770</v></cell></row><row r="771"><cell r="A771" t="str"><v>GRAOFF</v></cell><cell r="B771" t="str"><v>Gratiola officinalis</v></cell></row><row r="771"><cell r="E771" t="str"><v>      </v></cell></row><row r="771"><cell r="M771" t="str"><v>PHg</v></cell><cell r="N771"><v>9</v></cell><cell r="O771" t="str"><v>HYG</v></cell></row><row r="771"><cell r="Q771" t="str"><v>DICOT</v></cell><cell r="R771"><v>0</v></cell><cell r="S771"><v>19774</v></cell></row><row r="772"><cell r="A772" t="str"><v>HOLLAN</v></cell><cell r="B772" t="str"><v>Holcus lanatus</v></cell></row><row r="772"><cell r="E772" t="str"><v>L.      </v></cell></row><row r="772"><cell r="M772" t="str"><v>PHg</v></cell><cell r="N772"><v>9</v></cell><cell r="O772" t="str"><v>HYG</v></cell></row><row r="772"><cell r="Q772" t="str"><v>MONOCOT</v></cell><cell r="R772"><v>0</v></cell><cell r="S772"><v>19782</v></cell></row><row r="773"><cell r="A773" t="str"><v>HUMLUP</v></cell><cell r="B773" t="str"><v>Humulus lupulus</v></cell></row><row r="773"><cell r="E773" t="str"><v>L.      </v></cell></row><row r="773"><cell r="M773" t="str"><v>PHg</v></cell><cell r="N773"><v>9</v></cell><cell r="O773" t="str"><v>HYG</v></cell></row><row r="773"><cell r="Q773" t="str"><v>DICOT</v></cell><cell r="R773"><v>0</v></cell><cell r="S773"><v>19783</v></cell></row><row r="774"><cell r="A774" t="str"><v>HYPMAC</v></cell><cell r="B774" t="str"><v>Hypericum maculatum</v></cell></row><row r="774"><cell r="E774" t="str"><v>Crantz.      </v></cell></row><row r="774"><cell r="M774" t="str"><v>PHg</v></cell><cell r="N774"><v>9</v></cell><cell r="O774" t="str"><v>HYG</v></cell></row><row r="774"><cell r="Q774" t="str"><v>DICOT</v></cell><cell r="R774"><v>0</v></cell><cell r="S774"><v>19793</v></cell></row><row r="775"><cell r="A775" t="str"><v>IMPGLA</v></cell><cell r="B775" t="str"><v>Impatiens glandulifera</v></cell></row><row r="775"><cell r="E775" t="str"><v>Royle      </v></cell></row><row r="775"><cell r="M775" t="str"><v>PHg</v></cell><cell r="N775"><v>9</v></cell><cell r="O775" t="str"><v>HYG</v></cell></row><row r="775"><cell r="Q775" t="str"><v>DICOT</v></cell><cell r="R775"><v>0</v></cell><cell r="S775"><v>1686</v></cell></row><row r="776"><cell r="A776" t="str"><v>IMPNOL</v></cell><cell r="B776" t="str"><v>Impatiens noli-tangere</v></cell></row><row r="776"><cell r="E776" t="str"><v>L.      </v></cell></row><row r="776"><cell r="M776" t="str"><v>PHg</v></cell><cell r="N776"><v>9</v></cell><cell r="O776" t="str"><v>HYG</v></cell></row><row r="776"><cell r="Q776" t="str"><v>DICOT</v></cell><cell r="R776"><v>0</v></cell><cell r="S776"><v>19794</v></cell></row><row r="777"><cell r="A777" t="str"><v>JUNACU</v></cell><cell r="B777" t="str"><v>Juncus acutiflorus</v></cell></row><row r="777"><cell r="E777" t="str"><v>Ehrh. Ex Hoffm    </v></cell></row><row r="777"><cell r="M777" t="str"><v>PHg</v></cell><cell r="N777"><v>9</v></cell><cell r="O777" t="str"><v>HYG</v></cell></row><row r="777"><cell r="Q777" t="str"><v>MONOCOT</v></cell><cell r="R777"><v>0</v></cell><cell r="S777"><v>1607</v></cell></row><row r="778"><cell r="A778" t="str"><v>JUNALP</v></cell><cell r="B778" t="str"><v>Juncus alpinoarticulatus</v></cell></row><row r="778"><cell r="E778" t="str"><v>Chaix      </v></cell></row><row r="778"><cell r="M778" t="str"><v>PHg</v></cell><cell r="N778"><v>9</v></cell><cell r="O778" t="str"><v>HYG</v></cell></row><row r="778"><cell r="Q778" t="str"><v>MONOCOT</v></cell><cell r="R778"><v>0</v></cell><cell r="S778"><v>19815</v></cell></row><row r="779"><cell r="A779" t="str"><v>JUNAMB</v></cell><cell r="B779" t="str"><v>Juncus ambiguus</v></cell></row><row r="779"><cell r="E779" t="str"><v>      </v></cell></row><row r="779"><cell r="M779" t="str"><v>PHg</v></cell><cell r="N779"><v>9</v></cell><cell r="O779" t="str"><v>HYG</v></cell></row><row r="779"><cell r="Q779" t="str"><v>MONOCOT</v></cell><cell r="R779"><v>0</v></cell><cell r="S779"><v>19816</v></cell></row><row r="780"><cell r="A780" t="str"><v>JUNART</v></cell><cell r="B780" t="str"><v>Juncus articulatus</v></cell></row><row r="780"><cell r="E780" t="str"><v>L.      </v></cell></row><row r="780"><cell r="M780" t="str"><v>PHg</v></cell><cell r="N780"><v>9</v></cell><cell r="O780" t="str"><v>HYG</v></cell></row><row r="780"><cell r="Q780" t="str"><v>MONOCOT</v></cell><cell r="R780"><v>0</v></cell><cell r="S780"><v>1609</v></cell></row><row r="781"><cell r="A781" t="str"><v>JUNBUF</v></cell><cell r="B781" t="str"><v>Juncus bufonius</v></cell></row><row r="781"><cell r="E781" t="str"><v>L.      </v></cell></row><row r="781"><cell r="M781" t="str"><v>PHg</v></cell><cell r="N781"><v>9</v></cell><cell r="O781" t="str"><v>HYG</v></cell></row><row r="781"><cell r="Q781" t="str"><v>MONOCOT</v></cell><cell r="R781"><v>0</v></cell><cell r="S781"><v>1610</v></cell></row><row r="782"><cell r="A782" t="str"><v>JUNHET</v></cell><cell r="B782" t="str"><v>Juncus heterophyllus</v></cell></row><row r="782"><cell r="E782" t="str"><v>Dufour      </v></cell></row><row r="782"><cell r="M782" t="str"><v>PHg</v></cell><cell r="N782"><v>9</v></cell><cell r="O782" t="str"><v>HYG/HEL</v></cell></row><row r="782"><cell r="Q782" t="str"><v>MONOCOT</v></cell><cell r="R782"><v>0</v></cell><cell r="S782"><v>1615</v></cell></row><row r="783"><cell r="A783" t="str"><v>LAMALB</v></cell><cell r="B783" t="str"><v>Lamium album</v></cell></row><row r="783"><cell r="E783" t="str"><v>L.      </v></cell></row><row r="783"><cell r="M783" t="str"><v>PHg</v></cell><cell r="N783"><v>9</v></cell><cell r="O783" t="str"><v>HYG</v></cell></row><row r="783"><cell r="Q783" t="str"><v>DICOT</v></cell><cell r="R783"><v>0</v></cell><cell r="S783"><v>19828</v></cell></row><row r="784"><cell r="A784" t="str"><v>LAMMAC</v></cell><cell r="B784" t="str"><v>Lamium maculatum</v></cell></row><row r="784"><cell r="E784" t="str"><v>L.      </v></cell></row><row r="784"><cell r="M784" t="str"><v>PHg</v></cell><cell r="N784"><v>9</v></cell><cell r="O784" t="str"><v>HYG</v></cell></row><row r="784"><cell r="Q784" t="str"><v>DICOT</v></cell><cell r="R784"><v>0</v></cell><cell r="S784"><v>19829</v></cell></row><row r="785"><cell r="A785" t="str"><v>LEEORY</v></cell><cell r="B785" t="str"><v>Leersia oryzoïdes</v></cell></row><row r="785"><cell r="E785" t="str"><v>(L.) Schwartz     </v></cell></row><row r="785"><cell r="M785" t="str"><v>PHg</v></cell><cell r="N785"><v>9</v></cell><cell r="O785" t="str"><v>HYG</v></cell></row><row r="785"><cell r="Q785" t="str"><v>MONOCOT</v></cell><cell r="R785"><v>0</v></cell><cell r="S785"><v>1569</v></cell></row><row r="786"><cell r="A786" t="str"><v>LIMAQU</v></cell><cell r="B786" t="str"><v>Limosella aquatica</v></cell></row><row r="786"><cell r="E786" t="str"><v>      </v></cell></row><row r="786"><cell r="M786" t="str"><v>PHg</v></cell><cell r="N786"><v>9</v></cell><cell r="O786" t="str"><v>HYG/HEL</v></cell></row><row r="786"><cell r="Q786" t="str"><v>DICOT</v></cell><cell r="R786"><v>0</v></cell><cell r="S786"><v>19839</v></cell></row><row r="787"><cell r="A787" t="str"><v>LIMAUS</v></cell><cell r="B787" t="str"><v>Limosella australis</v></cell></row><row r="787"><cell r="E787" t="str"><v>      </v></cell></row><row r="787"><cell r="M787" t="str"><v>PHg</v></cell><cell r="N787"><v>9</v></cell><cell r="O787" t="str"><v>HYG/HEL</v></cell></row><row r="787"><cell r="Q787" t="str"><v>DICOT</v></cell><cell r="R787"><v>0</v></cell><cell r="S787"><v>19840</v></cell></row><row r="788"><cell r="A788" t="str"><v>LINDUB</v></cell><cell r="B788" t="str"><v>Lindernia dubia</v></cell></row><row r="788"><cell r="E788" t="str"><v>      </v></cell></row><row r="788"><cell r="M788" t="str"><v>PHg</v></cell><cell r="N788"><v>9</v></cell><cell r="O788" t="str"><v>HYG/HEL</v></cell></row><row r="788"><cell r="Q788" t="str"><v>DICOT</v></cell><cell r="R788"><v>0</v></cell><cell r="S788"><v>19841</v></cell></row><row r="789"><cell r="A789" t="str"><v>LINPRO</v></cell><cell r="B789" t="str"><v>Lindernia procumbens</v></cell></row><row r="789"><cell r="E789" t="str"><v>      </v></cell></row><row r="789"><cell r="M789" t="str"><v>PHg</v></cell><cell r="N789"><v>9</v></cell><cell r="O789" t="str"><v>HYG/HEL</v></cell></row><row r="789"><cell r="Q789" t="str"><v>DICOT</v></cell><cell r="R789"><v>0</v></cell><cell r="S789"><v>19842</v></cell></row><row r="790"><cell r="A790" t="str"><v>LOTPED</v></cell><cell r="B790" t="str"><v>Lotus pedunculatus</v></cell></row><row r="790"><cell r="E790" t="str"><v>      </v></cell><cell r="F790" t="str"><v>Lotus uliginosus Schkuhr</v></cell></row><row r="790"><cell r="M790" t="str"><v>PHg</v></cell><cell r="N790"><v>9</v></cell><cell r="O790" t="str"><v>HYG</v></cell></row><row r="790"><cell r="Q790" t="str"><v>DICOT</v></cell><cell r="R790"><v>0</v></cell><cell r="S790"><v>19844</v></cell></row><row r="791"><cell r="A791" t="str"><v>LYOESC</v></cell><cell r="B791" t="str"><v>Lycopersicon esculentum</v></cell></row><row r="791"><cell r="E791" t="str"><v>      </v></cell></row><row r="791"><cell r="M791" t="str"><v>PHg</v></cell><cell r="N791"><v>9</v></cell><cell r="O791" t="str"><v>HYG</v></cell></row><row r="791"><cell r="Q791" t="str"><v>DICOT</v></cell><cell r="R791"><v>0</v></cell><cell r="S791"><v>1962</v></cell></row><row r="792"><cell r="A792" t="str"><v>MIMGUT</v></cell><cell r="B792" t="str"><v>Mimulus guttatus</v></cell></row><row r="792"><cell r="E792" t="str"><v>DC      </v></cell></row><row r="792"><cell r="M792" t="str"><v>PHg</v></cell><cell r="N792"><v>9</v></cell><cell r="O792" t="str"><v>HYG</v></cell></row><row r="792"><cell r="Q792" t="str"><v>DICOT</v></cell><cell r="R792"><v>0</v></cell><cell r="S792"><v>1946</v></cell></row><row r="793"><cell r="A793" t="str"><v>MOLCAE</v></cell><cell r="B793" t="str"><v>Molinia caerulea</v></cell></row><row r="793"><cell r="E793" t="str"><v>(L.) Moench     </v></cell></row><row r="793"><cell r="M793" t="str"><v>PHg</v></cell><cell r="N793"><v>9</v></cell><cell r="O793" t="str"><v>HYG</v></cell></row><row r="793"><cell r="Q793" t="str"><v>MONOCOT</v></cell><cell r="R793"><v>0</v></cell><cell r="S793"><v>1571</v></cell></row><row r="794"><cell r="A794" t="str"><v>MYSAQU</v></cell><cell r="B794" t="str"><v>Myosoton aquaticum</v></cell></row><row r="794"><cell r="E794" t="str"><v>(L.) Moench     </v></cell></row><row r="794"><cell r="M794" t="str"><v>PHg</v></cell><cell r="N794"><v>9</v></cell><cell r="O794" t="str"><v>HYG</v></cell></row><row r="794"><cell r="Q794" t="str"><v>DICOT</v></cell><cell r="R794"><v>0</v></cell><cell r="S794"><v>1710</v></cell></row><row r="795"><cell r="A795" t="str"><v>ORYSAT</v></cell><cell r="B795" t="str"><v>Oryza sativa</v></cell></row><row r="795"><cell r="E795" t="str"><v>      </v></cell></row><row r="795"><cell r="M795" t="str"><v>PHg</v></cell><cell r="N795"><v>9</v></cell><cell r="O795" t="str"><v>HYG</v></cell></row><row r="795"><cell r="Q795" t="str"><v>MONOCOT</v></cell><cell r="R795"><v>0</v></cell><cell r="S795"><v>19900</v></cell></row><row r="796"><cell r="A796" t="str"><v>PASDIL</v></cell><cell r="B796" t="str"><v>Paspalum dilatatum</v></cell></row><row r="796"><cell r="E796" t="str"><v>      </v></cell></row><row r="796"><cell r="M796" t="str"><v>PHg</v></cell><cell r="N796"><v>9</v></cell><cell r="O796" t="str"><v>HYG</v></cell></row><row r="796"><cell r="Q796" t="str"><v>MONOCOT</v></cell><cell r="R796"><v>0</v></cell><cell r="S796"><v>10234</v></cell></row><row r="797"><cell r="A797" t="str"><v>PASPAS</v></cell><cell r="B797" t="str"><v>Paspalum paspaloides</v></cell></row><row r="797"><cell r="E797" t="str"><v>      </v></cell></row><row r="797"><cell r="M797" t="str"><v>PHg</v></cell><cell r="N797"><v>9</v></cell><cell r="O797" t="str"><v>HYG</v></cell></row><row r="797"><cell r="Q797" t="str"><v>MONOCOT</v></cell><cell r="R797"><v>0</v></cell><cell r="S797"><v>1575</v></cell></row><row r="798"><cell r="A798" t="str"><v>PASURV</v></cell><cell r="B798" t="str"><v>Paspalum urvillei</v></cell></row><row r="798"><cell r="E798" t="str"><v>      </v></cell></row><row r="798"><cell r="M798" t="str"><v>PHg</v></cell><cell r="N798"><v>9</v></cell><cell r="O798" t="str"><v>HYG</v></cell></row><row r="798"><cell r="Q798" t="str"><v>MONOCOT</v></cell><cell r="R798"><v>0</v></cell><cell r="S798"><v>19905</v></cell></row><row r="799"><cell r="A799" t="str"><v>PASVAG</v></cell><cell r="B799" t="str"><v>Paspalum vaginatum</v></cell></row><row r="799"><cell r="E799" t="str"><v>      </v></cell></row><row r="799"><cell r="M799" t="str"><v>PHg</v></cell><cell r="N799"><v>9</v></cell><cell r="O799" t="str"><v>HYG</v></cell></row><row r="799"><cell r="Q799" t="str"><v>MONOCOT</v></cell><cell r="R799"><v>0</v></cell><cell r="S799"><v>19906</v></cell></row><row r="800"><cell r="A800" t="str"><v>PETHYB</v></cell><cell r="B800" t="str"><v>Petasites hybridus</v></cell></row><row r="800"><cell r="E800" t="str"><v>(L.) Gaertn.,Mey. & Scherb.   </v></cell></row><row r="800"><cell r="M800" t="str"><v>PHg</v></cell><cell r="N800"><v>9</v></cell><cell r="O800" t="str"><v>HYG</v></cell></row><row r="800"><cell r="Q800" t="str"><v>DICOT</v></cell><cell r="R800"><v>0</v></cell><cell r="S800"><v>1745</v></cell></row><row r="801"><cell r="A801" t="str"><v>PEUPAL</v></cell><cell r="B801" t="str"><v>Peucedanum palustre</v></cell></row><row r="801"><cell r="E801" t="str"><v>(L.) Moench     </v></cell></row><row r="801"><cell r="M801" t="str"><v>PHg</v></cell><cell r="N801"><v>9</v></cell><cell r="O801" t="str"><v>HYG/HEL</v></cell></row><row r="801"><cell r="Q801" t="str"><v>DICOT</v></cell><cell r="R801"><v>0</v></cell><cell r="S801"><v>1994</v></cell></row><row r="802"><cell r="A802" t="str"><v>POAANN</v></cell><cell r="B802" t="str"><v>Poa annua</v></cell></row><row r="802"><cell r="E802" t="str"><v>L.      </v></cell></row><row r="802"><cell r="M802" t="str"><v>PHg</v></cell><cell r="N802"><v>9</v></cell><cell r="O802" t="str"><v>HYG</v></cell></row><row r="802"><cell r="Q802" t="str"><v>MONOCOT</v></cell><cell r="R802"><v>0</v></cell><cell r="S802"><v>1581</v></cell></row><row r="803"><cell r="A803" t="str"><v>POAPAL</v></cell><cell r="B803" t="str"><v>Poa palustris</v></cell></row><row r="803"><cell r="E803" t="str"><v>L.      </v></cell></row><row r="803"><cell r="M803" t="str"><v>PHg</v></cell><cell r="N803"><v>9</v></cell><cell r="O803" t="str"><v>HYG</v></cell></row><row r="803"><cell r="Q803" t="str"><v>MONOCOT</v></cell><cell r="R803"><v>0</v></cell><cell r="S803"><v>1582</v></cell></row><row r="804"><cell r="A804" t="str"><v>POAPRA</v></cell><cell r="B804" t="str"><v>Poa pratensis</v></cell></row><row r="804"><cell r="E804" t="str"><v>L.      </v></cell></row><row r="804"><cell r="M804" t="str"><v>PHg</v></cell><cell r="N804"><v>9</v></cell><cell r="O804" t="str"><v>HYG</v></cell></row><row r="804"><cell r="Q804" t="str"><v>MONOCOT</v></cell><cell r="R804"><v>0</v></cell><cell r="S804"><v>19928</v></cell></row><row r="805"><cell r="A805" t="str"><v>POASPX</v></cell><cell r="B805" t="str"><v>Poa sp.</v></cell></row><row r="805"><cell r="E805" t="str"><v>      </v></cell></row><row r="805"><cell r="M805" t="str"><v>PHg</v></cell><cell r="N805"><v>9</v></cell><cell r="O805" t="str"><v>HYG</v></cell></row><row r="805"><cell r="Q805" t="str"><v>MONOCOT</v></cell><cell r="R805"><v>0</v></cell><cell r="S805"><v>1580</v></cell></row><row r="806"><cell r="A806" t="str"><v>POATRI</v></cell><cell r="B806" t="str"><v>Poa trivialis</v></cell></row><row r="806"><cell r="E806" t="str"><v>L.      </v></cell></row><row r="806"><cell r="M806" t="str"><v>PHg</v></cell><cell r="N806"><v>9</v></cell><cell r="O806" t="str"><v>HYG</v></cell></row><row r="806"><cell r="Q806" t="str"><v>MONOCOT</v></cell><cell r="R806"><v>0</v></cell><cell r="S806"><v>1583</v></cell></row><row r="807"><cell r="A807" t="str"><v>POLFOL</v></cell><cell r="B807" t="str"><v>Polygonum foliosa</v></cell></row><row r="807"><cell r="E807" t="str"><v>      </v></cell><cell r="F807" t="str"><v>Persicaria foliosa</v></cell></row><row r="807"><cell r="M807" t="str"><v>PHg</v></cell><cell r="N807"><v>9</v></cell><cell r="O807" t="str"><v>HYG</v></cell></row><row r="807"><cell r="Q807" t="str"><v>DICOT</v></cell><cell r="R807"><v>0</v></cell><cell r="S807"><v>19930</v></cell></row><row r="808"><cell r="A808" t="str"><v>POLLAP</v></cell><cell r="B808" t="str"><v>Polygonum lapathifolia</v></cell></row><row r="808"><cell r="E808" t="str"><v>      </v></cell><cell r="F808" t="str"><v>Persicaria lapathifolia L. Gray</v></cell></row><row r="808"><cell r="M808" t="str"><v>PHg</v></cell><cell r="N808"><v>9</v></cell><cell r="O808" t="str"><v>HYG</v></cell></row><row r="808"><cell r="Q808" t="str"><v>DICOT</v></cell><cell r="R808"><v>0</v></cell><cell r="S808"><v>1866</v></cell></row><row r="809"><cell r="A809" t="str"><v>POLMAC</v></cell><cell r="B809" t="str"><v>Polygonum maculosa</v></cell></row><row r="809"><cell r="E809" t="str"><v>      </v></cell><cell r="F809" t="str"><v>Persicaria maculosa</v></cell></row><row r="809"><cell r="M809" t="str"><v>PHg</v></cell><cell r="N809"><v>9</v></cell><cell r="O809" t="str"><v>HYG</v></cell></row><row r="809"><cell r="Q809" t="str"><v>DICOT</v></cell><cell r="R809"><v>0</v></cell><cell r="S809"><v>30057</v></cell></row><row r="810"><cell r="A810" t="str"><v>POLMIT</v></cell><cell r="B810" t="str"><v>Polygonum mite</v></cell></row><row r="810"><cell r="E810" t="str"><v>Schrank      </v></cell><cell r="F810" t="str"><v>Persicaria mitis Schrank</v></cell></row><row r="810"><cell r="M810" t="str"><v>PHg</v></cell><cell r="N810"><v>9</v></cell><cell r="O810" t="str"><v>HYG</v></cell></row><row r="810"><cell r="Q810" t="str"><v>DICOT</v></cell><cell r="R810"><v>0</v></cell><cell r="S810"><v>1868</v></cell></row><row r="811"><cell r="A811" t="str"><v>POLSPX</v></cell><cell r="B811" t="str"><v>Polygonum sp.</v></cell></row><row r="811"><cell r="E811" t="str"><v>      </v></cell><cell r="F811" t="str"><v>Persicaria sp.</v></cell></row><row r="811"><cell r="M811" t="str"><v>PHg</v></cell><cell r="N811"><v>9</v></cell><cell r="O811" t="str"><v>HYG</v></cell></row><row r="811"><cell r="Q811" t="str"><v>DICOT</v></cell><cell r="R811"><v>0</v></cell><cell r="S811"><v>1863</v></cell></row><row r="812"><cell r="A812" t="str"><v>POEANS</v></cell><cell r="B812" t="str"><v>Potentiella anserina</v></cell></row><row r="812"><cell r="E812" t="str"><v>(L.)      </v></cell></row><row r="812"><cell r="M812" t="str"><v>PHg</v></cell><cell r="N812"><v>9</v></cell><cell r="O812" t="str"><v>HYG</v></cell></row><row r="812"><cell r="Q812" t="str"><v>DICOT</v></cell><cell r="R812"><v>0</v></cell><cell r="S812"><v>1921</v></cell></row><row r="813"><cell r="A813" t="str"><v>POEERE</v></cell><cell r="B813" t="str"><v>Potentilla erecta</v></cell></row><row r="813"><cell r="E813" t="str"><v>(L.) Räuschel     </v></cell></row><row r="813"><cell r="M813" t="str"><v>PHg</v></cell><cell r="N813"><v>9</v></cell><cell r="O813" t="str"><v>HYG</v></cell></row><row r="813"><cell r="Q813" t="str"><v>DICOT</v></cell><cell r="R813"><v>0</v></cell><cell r="S813"><v>1922</v></cell></row><row r="814"><cell r="A814" t="str"><v>PULDYS</v></cell><cell r="B814" t="str"><v>Pulicaria dysenterica</v></cell></row><row r="814"><cell r="E814" t="str"><v>(L.) Bernh.     </v></cell></row><row r="814"><cell r="M814" t="str"><v>PHg</v></cell><cell r="N814"><v>9</v></cell><cell r="O814" t="str"><v>HYG</v></cell></row><row r="814"><cell r="Q814" t="str"><v>DICOT</v></cell><cell r="R814"><v>0</v></cell><cell r="S814"><v>1748</v></cell></row><row r="815"><cell r="A815" t="str"><v>RANREP</v></cell><cell r="B815" t="str"><v>Ranunculus repens</v></cell></row><row r="815"><cell r="E815" t="str"><v>L.      </v></cell></row><row r="815"><cell r="M815" t="str"><v>PHg</v></cell><cell r="N815"><v>9</v></cell><cell r="O815" t="str"><v>HYG</v></cell></row><row r="815"><cell r="Q815" t="str"><v>DICOT</v></cell><cell r="R815"><v>0</v></cell><cell r="S815"><v>1910</v></cell></row><row r="816"><cell r="A816" t="str"><v>RANRET</v></cell><cell r="B816" t="str"><v>Ranunculus reptans</v></cell></row><row r="816"><cell r="E816" t="str"><v>      </v></cell></row><row r="816"><cell r="M816" t="str"><v>PHg</v></cell><cell r="N816"><v>9</v></cell><cell r="O816" t="str"><v>HYG</v></cell></row><row r="816"><cell r="Q816" t="str"><v>DICOT</v></cell><cell r="R816"><v>0</v></cell><cell r="S816"><v>19978</v></cell></row><row r="817"><cell r="A817" t="str"><v>RANSAR</v></cell><cell r="B817" t="str"><v>Ranunculus sardous</v></cell></row><row r="817"><cell r="E817" t="str"><v>Crantz      </v></cell></row><row r="817"><cell r="M817" t="str"><v>PHg</v></cell><cell r="N817"><v>9</v></cell><cell r="O817" t="str"><v>HYG</v></cell></row><row r="817"><cell r="Q817" t="str"><v>DICOT</v></cell><cell r="R817"><v>0</v></cell><cell r="S817"><v>1912</v></cell></row><row r="818"><cell r="A818" t="str"><v>RANSCE</v></cell><cell r="B818" t="str"><v>Ranunculus sceleratus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1913</v></cell></row><row r="819"><cell r="A819" t="str"><v>RHNRUG</v></cell><cell r="B819" t="str"><v>Rhynchospora rugosa</v></cell></row><row r="819"><cell r="E819" t="str"><v>      </v></cell></row><row r="819"><cell r="M819" t="str"><v>PHg</v></cell><cell r="N819"><v>9</v></cell><cell r="O819" t="str"><v>HYG</v></cell></row><row r="819"><cell r="Q819" t="str"><v>MONOCOT</v></cell><cell r="R819"><v>0</v></cell><cell r="S819"><v>19995</v></cell></row><row r="820"><cell r="A820" t="str"><v>RORISL</v></cell><cell r="B820" t="str"><v>Rorippa islandica</v></cell></row><row r="820"><cell r="E820" t="str"><v>(Oeder) Borbas     </v></cell></row><row r="820"><cell r="M820" t="str"><v>PHg</v></cell><cell r="N820"><v>9</v></cell><cell r="O820" t="str"><v>HYG</v></cell></row><row r="820"><cell r="Q820" t="str"><v>DICOT</v></cell><cell r="R820"><v>0</v></cell><cell r="S820"><v>1766</v></cell></row><row r="821"><cell r="A821" t="str"><v>RUMAQU</v></cell><cell r="B821" t="str"><v>Rumex aquaticus</v></cell></row><row r="821"><cell r="E821" t="str"><v>L.      </v></cell></row><row r="821"><cell r="M821" t="str"><v>PHg</v></cell><cell r="N821"><v>9</v></cell><cell r="O821" t="str"><v>HYG</v></cell></row><row r="821"><cell r="Q821" t="str"><v>DICOT</v></cell><cell r="R821"><v>0</v></cell><cell r="S821"><v>20009</v></cell></row><row r="822"><cell r="A822" t="str"><v>RUMCON</v></cell><cell r="B822" t="str"><v>Rumex conglomeratus</v></cell></row><row r="822"><cell r="E822" t="str"><v>Murray      </v></cell></row><row r="822"><cell r="M822" t="str"><v>PHg</v></cell><cell r="N822"><v>9</v></cell><cell r="O822" t="str"><v>HYG</v></cell></row><row r="822"><cell r="Q822" t="str"><v>DICOT</v></cell><cell r="R822"><v>0</v></cell><cell r="S822"><v>1871</v></cell></row><row r="823"><cell r="A823" t="str"><v>RUMCRI</v></cell><cell r="B823" t="str"><v>Rumex crispus</v></cell></row><row r="823"><cell r="E823" t="str"><v>L.      </v></cell></row><row r="823"><cell r="M823" t="str"><v>PHg</v></cell><cell r="N823"><v>9</v></cell><cell r="O823" t="str"><v>HYG</v></cell></row><row r="823"><cell r="Q823" t="str"><v>DICOT</v></cell><cell r="R823"><v>0</v></cell><cell r="S823"><v>1872</v></cell></row><row r="824"><cell r="A824" t="str"><v>RUMOBT</v></cell><cell r="B824" t="str"><v>Rumex obtusifolius</v></cell></row><row r="824"><cell r="E824" t="str"><v>L.      </v></cell></row><row r="824"><cell r="M824" t="str"><v>PHg</v></cell><cell r="N824"><v>9</v></cell><cell r="O824" t="str"><v>HYG</v></cell></row><row r="824"><cell r="Q824" t="str"><v>DICOT</v></cell><cell r="R824"><v>0</v></cell><cell r="S824"><v>1875</v></cell></row><row r="825"><cell r="A825" t="str"><v>RUMSPX</v></cell><cell r="B825" t="str"><v>Rumex sp.</v></cell></row><row r="825"><cell r="E825" t="str"><v>      </v></cell></row><row r="825"><cell r="M825" t="str"><v>PHg</v></cell><cell r="N825"><v>9</v></cell><cell r="O825" t="str"><v>HYG</v></cell></row><row r="825"><cell r="Q825" t="str"><v>DICOT</v></cell><cell r="R825"><v>0</v></cell><cell r="S825"><v>1870</v></cell></row><row r="826"><cell r="A826" t="str"><v>SCEPAL</v></cell><cell r="B826" t="str"><v>Scheuchzeria palustris</v></cell></row><row r="826"><cell r="E826" t="str"><v>      </v></cell></row><row r="826"><cell r="M826" t="str"><v>PHg</v></cell><cell r="N826"><v>9</v></cell><cell r="O826" t="str"><v>HYG</v></cell></row><row r="826"><cell r="Q826" t="str"><v>MONOCOT</v></cell><cell r="R826"><v>0</v></cell><cell r="S826"><v>19677</v></cell></row><row r="827"><cell r="A827" t="str"><v>SCRAUR</v></cell><cell r="B827" t="str"><v>Scrophularia auriculata</v></cell></row><row r="827"><cell r="E827" t="str"><v>L.      </v></cell></row><row r="827"><cell r="M827" t="str"><v>PHg</v></cell><cell r="N827"><v>9</v></cell><cell r="O827" t="str"><v>HYG/HEL</v></cell></row><row r="827"><cell r="Q827" t="str"><v>DICOT</v></cell><cell r="R827"><v>0</v></cell><cell r="S827"><v>1950</v></cell></row><row r="828"><cell r="A828" t="str"><v>SCRNOD</v></cell><cell r="B828" t="str"><v>Scrophularia nodosa</v></cell></row><row r="828"><cell r="E828" t="str"><v>L.      </v></cell></row><row r="828"><cell r="M828" t="str"><v>PHg</v></cell><cell r="N828"><v>9</v></cell><cell r="O828" t="str"><v>HYG/HEL</v></cell></row><row r="828"><cell r="Q828" t="str"><v>DICOT</v></cell><cell r="R828"><v>0</v></cell><cell r="S828"><v>1952</v></cell></row><row r="829"><cell r="A829" t="str"><v>SCRSPX</v></cell><cell r="B829" t="str"><v>Scrophularia sp.</v></cell></row><row r="829"><cell r="E829" t="str"><v>      </v></cell></row><row r="829"><cell r="M829" t="str"><v>PHg</v></cell><cell r="N829"><v>9</v></cell><cell r="O829" t="str"><v>HYG/HEL</v></cell></row><row r="829"><cell r="Q829" t="str"><v>DICOT</v></cell><cell r="R829"><v>0</v></cell><cell r="S829"><v>1949</v></cell></row><row r="830"><cell r="A830" t="str"><v>SCRUMB</v></cell><cell r="B830" t="str"><v>Scrophularia umbrosa</v></cell></row><row r="830"><cell r="E830" t="str"><v>Dum.      </v></cell></row><row r="830"><cell r="M830" t="str"><v>PHg</v></cell><cell r="N830"><v>9</v></cell><cell r="O830" t="str"><v>HYG/HEL</v></cell></row><row r="830"><cell r="Q830" t="str"><v>DICOT</v></cell><cell r="R830"><v>0</v></cell><cell r="S830"><v>1953</v></cell></row><row r="831"><cell r="A831" t="str"><v>SCUGAL</v></cell><cell r="B831" t="str"><v>Scutellaria galericulata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1796</v></cell></row><row r="832"><cell r="A832" t="str"><v>SENAQU</v></cell><cell r="B832" t="str"><v>Senecio aquaticus</v></cell></row><row r="832"><cell r="E832" t="str"><v>Hill.      </v></cell></row><row r="832"><cell r="M832" t="str"><v>PHg</v></cell><cell r="N832"><v>9</v></cell><cell r="O832" t="str"><v>HYG/HEL</v></cell></row><row r="832"><cell r="Q832" t="str"><v>DICOT</v></cell><cell r="R832"><v>0</v></cell><cell r="S832"><v>1750</v></cell></row><row r="833"><cell r="A833" t="str"><v>SENSPX</v></cell><cell r="B833" t="str"><v>Senecio sp.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1749</v></cell></row><row r="834"><cell r="A834" t="str"><v>SIULAT</v></cell><cell r="B834" t="str"><v>Sium latifolium</v></cell></row><row r="834"><cell r="E834" t="str"><v>L.      </v></cell></row><row r="834"><cell r="M834" t="str"><v>PHg</v></cell><cell r="N834"><v>9</v></cell><cell r="O834" t="str"><v>HYG/HEL</v></cell></row><row r="834"><cell r="Q834" t="str"><v>DICOT</v></cell><cell r="R834"><v>0</v></cell><cell r="S834"><v>1997</v></cell></row><row r="835"><cell r="A835" t="str"><v>SIUSPX</v></cell><cell r="B835" t="str"><v>Sium sp.</v></cell></row><row r="835"><cell r="E835" t="str"><v>      </v></cell></row><row r="835"><cell r="M835" t="str"><v>PHg</v></cell><cell r="N835"><v>9</v></cell><cell r="O835" t="str"><v>HYG/HEL</v></cell></row><row r="835"><cell r="Q835" t="str"><v>DICOT</v></cell><cell r="R835"><v>0</v></cell><cell r="S835"><v>1995</v></cell></row><row r="836"><cell r="A836" t="str"><v>SOADUL</v></cell><cell r="B836" t="str"><v>Solanum dulcamara</v></cell></row><row r="836"><cell r="E836" t="str"><v>L.      </v></cell></row><row r="836"><cell r="M836" t="str"><v>PHg</v></cell><cell r="N836"><v>9</v></cell><cell r="O836" t="str"><v>HYG/HEL</v></cell></row><row r="836"><cell r="Q836" t="str"><v>DICOT</v></cell><cell r="R836"><v>0</v></cell><cell r="S836"><v>1964</v></cell></row><row r="837"><cell r="A837" t="str"><v>STASYL</v></cell><cell r="B837" t="str"><v>Stachys sylvatica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19712</v></cell></row><row r="838"><cell r="A838" t="str"><v>STEULI</v></cell><cell r="B838" t="str"><v>Stellaria uliginosa</v></cell></row><row r="838"><cell r="E838" t="str"><v>      </v></cell></row><row r="838"><cell r="M838" t="str"><v>PHg</v></cell><cell r="N838"><v>9</v></cell><cell r="O838" t="str"><v>HYG/HEL</v></cell></row><row r="838"><cell r="Q838" t="str"><v>DICOT</v></cell><cell r="R838"><v>0</v></cell><cell r="S838"><v>29927</v></cell></row><row r="839"><cell r="A839" t="str"><v>SYMOFF</v></cell><cell r="B839" t="str"><v>Symphytum officinale</v></cell></row><row r="839"><cell r="E839" t="str"><v>L.      </v></cell></row><row r="839"><cell r="M839" t="str"><v>PHg</v></cell><cell r="N839"><v>9</v></cell><cell r="O839" t="str"><v>HYG</v></cell></row><row r="839"><cell r="Q839" t="str"><v>DICOT</v></cell><cell r="R839"><v>0</v></cell><cell r="S839"><v>1694</v></cell></row><row r="840"><cell r="A840" t="str"><v>TEUSCO</v></cell><cell r="B840" t="str"><v>Teucrium scordium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1801</v></cell></row><row r="841"><cell r="A841" t="str"><v>THLFLA</v></cell><cell r="B841" t="str"><v>Thalictrum flavum</v></cell></row><row r="841"><cell r="E841" t="str"><v>L.      </v></cell></row><row r="841"><cell r="M841" t="str"><v>PHg</v></cell><cell r="N841"><v>9</v></cell><cell r="O841" t="str"><v>HYG</v></cell></row><row r="841"><cell r="Q841" t="str"><v>DICOT</v></cell><cell r="R841"><v>0</v></cell><cell r="S841"><v>19717</v></cell></row><row r="842"><cell r="A842" t="str"><v>URTDIO</v></cell><cell r="B842" t="str"><v>Urtica dioica</v></cell></row><row r="842"><cell r="E842" t="str"><v>L.      </v></cell></row><row r="842"><cell r="M842" t="str"><v>PHg</v></cell><cell r="N842"><v>9</v></cell><cell r="O842" t="str"><v>HYG</v></cell></row><row r="842"><cell r="Q842" t="str"><v>DICOT</v></cell><cell r="R842"><v>0</v></cell><cell r="S842"><v>2000</v></cell></row><row r="843"><cell r="A843" t="str"><v>VAEOFF</v></cell><cell r="B843" t="str"><v>Valerina officinalis</v></cell></row><row r="843"><cell r="E843" t="str"><v>L.      </v></cell></row><row r="843"><cell r="M843" t="str"><v>PHg</v></cell><cell r="N843"><v>9</v></cell><cell r="O843" t="str"><v>HYG</v></cell></row><row r="843"><cell r="Q843" t="str"><v>DICOT</v></cell><cell r="R843"><v>0</v></cell><cell r="S843"><v>2003</v></cell></row><row r="844"><cell r="A844" t="str"><v>VERANO</v></cell><cell r="B844" t="str"><v>Veronica anagalloides</v></cell></row><row r="844"><cell r="E844" t="str"><v>Guss      </v></cell></row><row r="844"><cell r="M844" t="str"><v>PHg</v></cell><cell r="N844"><v>9</v></cell><cell r="O844" t="str"><v>HYG/HEL</v></cell></row><row r="844"><cell r="Q844" t="str"><v>DICOT</v></cell><cell r="R844"><v>0</v></cell><cell r="S844"><v>1956</v></cell></row><row r="845"><cell r="A845" t="str"><v>VERSCU</v></cell><cell r="B845" t="str"><v>Veronica scutellata</v></cell></row><row r="845"><cell r="E845" t="str"><v>L.      </v></cell></row><row r="845"><cell r="M845" t="str"><v>PHg</v></cell><cell r="N845"><v>9</v></cell><cell r="O845" t="str"><v>HYG</v></cell></row><row r="845"><cell r="Q845" t="str"><v>DICOT</v></cell><cell r="R845"><v>0</v></cell><cell r="S845"><v>1959</v></cell></row><row r="846"><cell r="A846" t="str"><v>VERSPX</v></cell><cell r="B846" t="str"><v>Veronica sp.</v></cell></row><row r="846"><cell r="E846" t="str"><v>      </v></cell></row><row r="846"><cell r="M846" t="str"><v>PHg</v></cell><cell r="N846"><v>9</v></cell><cell r="O846" t="str"><v>HYG</v></cell></row><row r="846"><cell r="Q846" t="str"><v>DICOT</v></cell><cell r="R846"><v>0</v></cell><cell r="S846"><v>1954</v></cell></row><row r="847"><cell r="A847" t="str"><v>VIOPAL</v></cell><cell r="B847" t="str"><v>Viola palustris</v></cell></row><row r="847"><cell r="E847" t="str"><v>      </v></cell></row><row r="847"><cell r="M847" t="str"><v>PHg</v></cell><cell r="N847"><v>9</v></cell><cell r="O847" t="str"><v>HYG</v></cell></row><row r="847"><cell r="Q847" t="str"><v>DICOT</v></cell><cell r="R847"><v>0</v></cell><cell r="S847"><v>2007</v></cell></row><row r="848"><cell r="A848" t="str"><v>VIOSPX</v></cell><cell r="B848" t="str"><v>Viola sp.</v></cell></row><row r="848"><cell r="E848" t="str"><v>      </v></cell></row><row r="848"><cell r="M848" t="str"><v>PHg</v></cell><cell r="N848"><v>9</v></cell><cell r="O848" t="str"><v>HYG</v></cell></row><row r="848"><cell r="Q848" t="str"><v>DICOT</v></cell><cell r="R848"><v>0</v></cell><cell r="S848"><v>2006</v></cell></row><row r="849"><cell r="B849" t="str"><v>- AUTRES PHANEROGAMES</v></cell></row><row r="849"><cell r="E849" t="str"><v>      </v></cell></row><row r="849"><cell r="M849" t="str"><v>PHx</v></cell><cell r="N849"><v>9.9</v></cell></row><row r="849"><cell r="R849"><v>1</v></cell></row><row r="850"><cell r="A850" t="str"><v>ALIWAH</v></cell><cell r="B850" t="str"><v>Alisma wahlenbergii</v></cell></row><row r="850"><cell r="E850" t="str"><v>      </v></cell></row><row r="850"><cell r="M850" t="str"><v>PHx</v></cell><cell r="N850"><v>10</v></cell></row><row r="850"><cell r="Q850" t="str"><v>MONOCOT</v></cell><cell r="R850"><v>0</v></cell><cell r="S850"><v>19753</v></cell></row><row r="851"><cell r="A851" t="str"><v>BALALP</v></cell><cell r="B851" t="str"><v>Baldellia alpestris</v></cell></row><row r="851"><cell r="E851" t="str"><v>      </v></cell></row><row r="851"><cell r="M851" t="str"><v>PHx</v></cell><cell r="N851"><v>10</v></cell></row><row r="851"><cell r="Q851" t="str"><v>MONOCOT</v></cell><cell r="R851"><v>0</v></cell><cell r="S851"><v>19523</v></cell></row><row r="852"><cell r="A852" t="str"><v>BECERU</v></cell><cell r="B852" t="str"><v>Beckmannia eruciformis</v></cell></row><row r="852"><cell r="E852" t="str"><v>      </v></cell></row><row r="852"><cell r="M852" t="str"><v>PHx</v></cell><cell r="N852"><v>10</v></cell></row><row r="852"><cell r="Q852" t="str"><v>MONOCOT</v></cell><cell r="R852"><v>0</v></cell><cell r="S852"><v>19528</v></cell></row><row r="853"><cell r="A853" t="str"><v>BECSYZ</v></cell><cell r="B853" t="str"><v>Beckmannia syzigachne</v></cell></row><row r="853"><cell r="E853" t="str"><v>      </v></cell></row><row r="853"><cell r="M853" t="str"><v>PHx</v></cell><cell r="N853"><v>10</v></cell></row><row r="853"><cell r="Q853" t="str"><v>MONOCOT</v></cell><cell r="R853"><v>0</v></cell><cell r="S853"><v>19529</v></cell></row><row r="854"><cell r="A854" t="str"><v>CARBUE</v></cell><cell r="B854" t="str"><v>Carex buekii</v></cell></row><row r="854"><cell r="E854" t="str"><v>Wimm.      </v></cell></row><row r="854"><cell r="M854" t="str"><v>PHx</v></cell><cell r="N854"><v>10</v></cell></row><row r="854"><cell r="Q854" t="str"><v>MONOCOT</v></cell><cell r="R854"><v>0</v></cell><cell r="S854"><v>19568</v></cell></row><row r="855"><cell r="A855" t="str"><v>CARDIA</v></cell><cell r="B855" t="str"><v>Carex diandra</v></cell></row><row r="855"><cell r="E855" t="str"><v>      </v></cell></row><row r="855"><cell r="M855" t="str"><v>PHx</v></cell><cell r="N855"><v>10</v></cell></row><row r="855"><cell r="Q855" t="str"><v>MONOCOT</v></cell><cell r="R855"><v>0</v></cell><cell r="S855"><v>19570</v></cell></row><row r="856"><cell r="A856" t="str"><v>CARHAL</v></cell><cell r="B856" t="str"><v>Carex halophila</v></cell></row><row r="856"><cell r="E856" t="str"><v>      </v></cell></row><row r="856"><cell r="M856" t="str"><v>PHx</v></cell><cell r="N856"><v>10</v></cell></row><row r="856"><cell r="Q856" t="str"><v>MONOCOT</v></cell><cell r="R856"><v>0</v></cell><cell r="S856"><v>19573</v></cell></row><row r="857"><cell r="A857" t="str"><v>CISARV</v></cell><cell r="B857" t="str"><v>Cirsium arvense</v></cell></row><row r="857"><cell r="E857" t="str"><v>(L.) Scop.     </v></cell></row><row r="857"><cell r="M857" t="str"><v>PHx</v></cell><cell r="N857"><v>10</v></cell></row><row r="857"><cell r="Q857" t="str"><v>DICOT</v></cell><cell r="R857"><v>0</v></cell><cell r="S857"><v>1733</v></cell></row><row r="858"><cell r="A858" t="str"><v>COILAC</v></cell><cell r="B858" t="str"><v>Coix lacryma-jobi</v></cell></row><row r="858"><cell r="E858" t="str"><v>      </v></cell></row><row r="858"><cell r="M858" t="str"><v>PHx</v></cell><cell r="N858"><v>10</v></cell></row><row r="858"><cell r="Q858" t="str"><v>MONOCOT</v></cell><cell r="R858"><v>0</v></cell><cell r="S858"><v>19598</v></cell></row><row r="859"><cell r="A859" t="str"><v>DAMBOU</v></cell><cell r="B859" t="str"><v>Damasonium bourgaei</v></cell></row><row r="859"><cell r="E859" t="str"><v>      </v></cell></row><row r="859"><cell r="M859" t="str"><v>PHx</v></cell><cell r="N859"><v>10</v></cell></row><row r="859"><cell r="Q859" t="str"><v>MONOCOT</v></cell><cell r="R859"><v>0</v></cell><cell r="S859"><v>19612</v></cell></row><row r="860"><cell r="A860" t="str"><v>DAMPOL</v></cell><cell r="B860" t="str"><v>Damasonium polyspermum</v></cell></row><row r="860"><cell r="E860" t="str"><v>Cosson      </v></cell></row><row r="860"><cell r="M860" t="str"><v>PHx</v></cell><cell r="N860"><v>10</v></cell></row><row r="860"><cell r="Q860" t="str"><v>MONOCOT</v></cell><cell r="R860"><v>0</v></cell><cell r="S860"><v>19613</v></cell></row><row r="861"><cell r="A861" t="str"><v>ECLPRO</v></cell><cell r="B861" t="str"><v>Eclipta prostrata</v></cell></row><row r="861"><cell r="E861" t="str"><v>      </v></cell></row><row r="861"><cell r="M861" t="str"><v>PHx</v></cell><cell r="N861"><v>10</v></cell></row><row r="861"><cell r="Q861" t="str"><v>DICOT</v></cell><cell r="R861"><v>0</v></cell><cell r="S861"><v>19625</v></cell></row><row r="862"><cell r="A862" t="str"><v>ELEMAM</v></cell><cell r="B862" t="str"><v>Eleocharis mamillata</v></cell></row><row r="862"><cell r="E862" t="str"><v>      </v></cell></row><row r="862"><cell r="M862" t="str"><v>PHx</v></cell><cell r="N862"><v>10</v></cell></row><row r="862"><cell r="Q862" t="str"><v>MONOCOT</v></cell><cell r="R862"><v>0</v></cell><cell r="S862"><v>19636</v></cell></row><row r="863"><cell r="A863" t="str"><v>ELEQUI</v></cell><cell r="B863" t="str"><v>Eleocharis quinqueflora</v></cell></row><row r="863"><cell r="E863" t="str"><v>(F. X. Hartman) O. Schwarz  </v></cell></row><row r="863"><cell r="M863" t="str"><v>PHx</v></cell><cell r="N863"><v>10</v></cell></row><row r="863"><cell r="Q863" t="str"><v>MONOCOT</v></cell><cell r="R863"><v>0</v></cell><cell r="S863"><v>1507</v></cell></row><row r="864"><cell r="A864" t="str"><v>ELESTR</v></cell><cell r="B864" t="str"><v>Eleocharis striatulus</v></cell></row><row r="864"><cell r="E864" t="str"><v>Desv.      </v></cell></row><row r="864"><cell r="M864" t="str"><v>PHx</v></cell><cell r="N864"><v>10</v></cell></row><row r="864"><cell r="Q864" t="str"><v>MONOCOT</v></cell><cell r="R864"><v>0</v></cell><cell r="S864"><v>19641</v></cell></row><row r="865"><cell r="A865" t="str"><v>ERIAQU</v></cell><cell r="B865" t="str"><v>Eriocaulon aquaticum</v></cell></row><row r="865"><cell r="E865" t="str"><v>      </v></cell></row><row r="865"><cell r="M865" t="str"><v>PHx</v></cell><cell r="N865"><v>10</v></cell></row><row r="865"><cell r="Q865" t="str"><v>MONOCOT</v></cell><cell r="R865"><v>0</v></cell><cell r="S865"><v>19648</v></cell></row><row r="866"><cell r="A866" t="str"><v>ERICIN</v></cell><cell r="B866" t="str"><v>Eriocaulon cinereum</v></cell></row><row r="866"><cell r="E866" t="str"><v>      </v></cell></row><row r="866"><cell r="M866" t="str"><v>PHx</v></cell><cell r="N866"><v>10</v></cell></row><row r="866"><cell r="Q866" t="str"><v>MONOCOT</v></cell><cell r="R866"><v>0</v></cell><cell r="S866"><v>19649</v></cell></row><row r="867"><cell r="A867" t="str"><v>GALAPA</v></cell><cell r="B867" t="str"><v>Galium aparine</v></cell></row><row r="867"><cell r="E867" t="str"><v>L.      </v></cell></row><row r="867"><cell r="M867" t="str"><v>PHx</v></cell><cell r="N867"><v>10</v></cell><cell r="O867" t="str"><v>NA</v></cell></row><row r="867"><cell r="Q867" t="str"><v>DICOT</v></cell><cell r="R867"><v>0</v></cell><cell r="S867"><v>1927</v></cell></row><row r="868"><cell r="A868" t="str"><v>GALMOL</v></cell><cell r="B868" t="str"><v>Galium mollugo</v></cell></row><row r="868"><cell r="E868" t="str"><v>L.      </v></cell></row><row r="868"><cell r="M868" t="str"><v>PHx</v></cell><cell r="N868"><v>10</v></cell><cell r="O868" t="str"><v>NA</v></cell></row><row r="868"><cell r="Q868" t="str"><v>DICOT</v></cell><cell r="R868"><v>0</v></cell><cell r="S868"><v>1929</v></cell></row><row r="869"><cell r="A869" t="str"><v>GLYPED</v></cell><cell r="B869" t="str"><v>Glyceria x pedicellata</v></cell></row><row r="869"><cell r="E869" t="str"><v>      </v></cell></row><row r="869"><cell r="M869" t="str"><v>PHx</v></cell><cell r="N869"><v>10</v></cell></row><row r="869"><cell r="Q869" t="str"><v>MONOCOT</v></cell><cell r="R869"><v>0</v></cell><cell r="S869"><v>19769</v></cell></row><row r="870"><cell r="A870" t="str"><v>HEMALT</v></cell><cell r="B870" t="str"><v>Hemarthria altissima</v></cell></row><row r="870"><cell r="E870" t="str"><v>      </v></cell></row><row r="870"><cell r="M870" t="str"><v>PHx</v></cell><cell r="N870"><v>10</v></cell></row><row r="870"><cell r="Q870" t="str"><v>MONOCOT</v></cell><cell r="R870"><v>0</v></cell><cell r="S870"><v>19775</v></cell></row><row r="871"><cell r="A871" t="str"><v>HIPTET</v></cell><cell r="B871" t="str"><v>Hippuris tetraphylla</v></cell></row><row r="871"><cell r="E871" t="str"><v>      </v></cell></row><row r="871"><cell r="M871" t="str"><v>PHx</v></cell><cell r="N871"><v>10</v></cell></row><row r="871"><cell r="Q871" t="str"><v>DICOT</v></cell><cell r="R871"><v>0</v></cell><cell r="S871"><v>19781</v></cell></row><row r="872"><cell r="A872" t="str"><v>IRISIN</v></cell><cell r="B872" t="str"><v>Iris sintenisii subsp. brandzae</v></cell></row><row r="872"><cell r="E872" t="str"><v>      </v></cell></row><row r="872"><cell r="M872" t="str"><v>PHx</v></cell><cell r="N872"><v>10</v></cell></row><row r="872"><cell r="Q872" t="str"><v>MONOCOT</v></cell><cell r="R872"><v>0</v></cell><cell r="S872"><v>19795</v></cell></row><row r="873"><cell r="A873" t="str"><v>IRISPU</v></cell><cell r="B873" t="str"><v>Iris spuria</v></cell></row><row r="873"><cell r="E873" t="str"><v>      </v></cell></row><row r="873"><cell r="M873" t="str"><v>PHx</v></cell><cell r="N873"><v>10</v></cell></row><row r="873"><cell r="Q873" t="str"><v>MONOCOT</v></cell><cell r="R873"><v>0</v></cell><cell r="S873"><v>19796</v></cell></row><row r="874"><cell r="A874" t="str"><v>IRIVER</v></cell><cell r="B874" t="str"><v>Iris versicolor</v></cell></row><row r="874"><cell r="E874" t="str"><v>      </v></cell></row><row r="874"><cell r="M874" t="str"><v>PHx</v></cell><cell r="N874"><v>10</v></cell></row><row r="874"><cell r="Q874" t="str"><v>MONOCOT</v></cell><cell r="R874"><v>0</v></cell><cell r="S874"><v>19797</v></cell></row><row r="875"><cell r="A875" t="str"><v>ISLCER</v></cell><cell r="B875" t="str"><v>Isolepis cernua</v></cell></row><row r="875"><cell r="E875" t="str"><v>      </v></cell><cell r="F875" t="str"><v>Scirpus cernuus</v></cell></row><row r="875"><cell r="M875" t="str"><v>PHx</v></cell><cell r="N875"><v>10</v></cell></row><row r="875"><cell r="Q875" t="str"><v>MONOCOT</v></cell><cell r="R875"><v>0</v></cell><cell r="S875"><v>19812</v></cell></row><row r="876"><cell r="A876" t="str"><v>ISLSET</v></cell><cell r="B876" t="str"><v>Isolepis setacea</v></cell></row><row r="876"><cell r="E876" t="str"><v>      </v></cell><cell r="F876" t="str"><v>Scirpus setaccus</v></cell></row><row r="876"><cell r="M876" t="str"><v>PHx</v></cell><cell r="N876"><v>10</v></cell></row><row r="876"><cell r="Q876" t="str"><v>MONOCOT</v></cell><cell r="R876"><v>0</v></cell><cell r="S876"><v>19813</v></cell></row><row r="877"><cell r="A877" t="str"><v>JUNATR</v></cell><cell r="B877" t="str"><v>Juncus atratus</v></cell></row><row r="877"><cell r="E877" t="str"><v>Krock.      </v></cell></row><row r="877"><cell r="M877" t="str"><v>PHx</v></cell><cell r="N877"><v>10</v></cell></row><row r="877"><cell r="Q877" t="str"><v>MONOCOT</v></cell><cell r="R877"><v>0</v></cell><cell r="S877"><v>19817</v></cell></row><row r="878"><cell r="A878" t="str"><v>LIAATT</v></cell><cell r="B878" t="str"><v>Lilaeopsis attenuata</v></cell></row><row r="878"><cell r="E878" t="str"><v>      </v></cell></row><row r="878"><cell r="M878" t="str"><v>PHx</v></cell><cell r="N878"><v>10</v></cell></row><row r="878"><cell r="Q878" t="str"><v>DICOT</v></cell><cell r="R878"><v>0</v></cell><cell r="S878"><v>19838</v></cell></row><row r="879"><cell r="A879" t="str"><v>MOLARU</v></cell><cell r="B879" t="str"><v>Molinia arundinacea</v></cell></row><row r="879"><cell r="E879" t="str"><v>Schrank      </v></cell></row><row r="879"><cell r="M879" t="str"><v>PHx</v></cell><cell r="N879"><v>10</v></cell></row><row r="879"><cell r="Q879" t="str"><v>MONOCOT</v></cell><cell r="R879"><v>0</v></cell><cell r="S879"><v>19862</v></cell></row><row r="880"><cell r="A880" t="str"><v>MYIGAL</v></cell><cell r="B880" t="str"><v>Myrica gale</v></cell></row><row r="880"><cell r="E880" t="str"><v>      </v></cell></row><row r="880"><cell r="M880" t="str"><v>PHx</v></cell><cell r="N880"><v>10</v></cell><cell r="O880" t="str"><v>NA</v></cell></row><row r="880"><cell r="Q880" t="str"><v>DICOT</v></cell><cell r="R880"><v>0</v></cell><cell r="S880"><v>1832</v></cell></row><row r="881"><cell r="A881" t="str"><v>OTTALI</v></cell><cell r="B881" t="str"><v>Ottelia alismoides</v></cell></row><row r="881"><cell r="E881" t="str"><v>      </v></cell></row><row r="881"><cell r="M881" t="str"><v>PHx</v></cell><cell r="N881"><v>10</v></cell></row><row r="881"><cell r="Q881" t="str"><v>MONOCOT</v></cell><cell r="R881"><v>0</v></cell><cell r="S881"><v>19901</v></cell></row><row r="882"><cell r="A882" t="str"><v>OXAACE</v></cell><cell r="B882" t="str"><v>Oxalis acetosella</v></cell></row><row r="882"><cell r="E882" t="str"><v>L.      </v></cell></row><row r="882"><cell r="M882" t="str"><v>PHx</v></cell><cell r="N882"><v>10</v></cell><cell r="O882" t="str"><v>NA</v></cell></row><row r="882"><cell r="Q882" t="str"><v>DICOT</v></cell><cell r="R882"><v>0</v></cell><cell r="S882"><v>19902</v></cell></row><row r="883"><cell r="A883" t="str"><v>PHCDIG</v></cell><cell r="B883" t="str"><v>Phacelurus digitatus</v></cell></row><row r="883"><cell r="E883" t="str"><v>      </v></cell></row><row r="883"><cell r="M883" t="str"><v>PHx</v></cell><cell r="N883"><v>10</v></cell></row><row r="883"><cell r="Q883" t="str"><v>MONOCOT</v></cell><cell r="R883"><v>0</v></cell><cell r="S883"><v>19908</v></cell></row><row r="884"><cell r="A884" t="str"><v>PLUSAB</v></cell><cell r="B884" t="str"><v>Pleuropogon sabinei</v></cell></row><row r="884"><cell r="E884" t="str"><v>      </v></cell></row><row r="884"><cell r="M884" t="str"><v>PHx</v></cell><cell r="N884"><v>10</v></cell></row><row r="884"><cell r="Q884" t="str"><v>MONOCOT</v></cell><cell r="R884"><v>0</v></cell><cell r="S884"><v>19927</v></cell></row><row r="885"><cell r="A885" t="str"><v>RANHYP</v></cell><cell r="B885" t="str"><v>Ranunculus hyperboreus</v></cell></row><row r="885"><cell r="E885" t="str"><v>      </v></cell></row><row r="885"><cell r="M885" t="str"><v>PHx</v></cell><cell r="N885"><v>10</v></cell></row><row r="885"><cell r="Q885" t="str"><v>DICOT</v></cell><cell r="R885"><v>0</v></cell><cell r="S885"><v>19970</v></cell></row><row r="886"><cell r="A886" t="str"><v>RANPOL</v></cell><cell r="B886" t="str"><v>Ranunculus polyphyllus</v></cell></row><row r="886"><cell r="E886" t="str"><v>      </v></cell></row><row r="886"><cell r="M886" t="str"><v>PHx</v></cell><cell r="N886"><v>10</v></cell></row><row r="886"><cell r="Q886" t="str"><v>DICOT</v></cell><cell r="R886"><v>0</v></cell><cell r="S886"><v>19977</v></cell></row><row r="887"><cell r="A887" t="str"><v>RANSPH</v></cell><cell r="B887" t="str"><v>Ranunculus sphaerosphermus</v></cell></row><row r="887"><cell r="E887" t="str"><v>      </v></cell></row><row r="887"><cell r="M887" t="str"><v>PHx</v></cell><cell r="N887"><v>10</v></cell></row><row r="887"><cell r="Q887" t="str"><v>DICOT</v></cell><cell r="R887"><v>0</v></cell><cell r="S887"><v>19979</v></cell></row><row r="888"><cell r="A888" t="str"><v>RORPAL</v></cell><cell r="B888" t="str"><v>Rorippa palustris</v></cell></row><row r="888"><cell r="E888" t="str"><v>(L.) Besser     </v></cell></row><row r="888"><cell r="M888" t="str"><v>PHx</v></cell><cell r="N888"><v>10</v></cell></row><row r="888"><cell r="Q888" t="str"><v>DICOT</v></cell><cell r="R888"><v>0</v></cell><cell r="S888"><v>20002</v></cell></row><row r="889"><cell r="A889" t="str"><v>RORANC</v></cell><cell r="B889" t="str"><v>Rorippa x anceps</v></cell></row><row r="889"><cell r="E889" t="str"><v>      </v></cell></row><row r="889"><cell r="M889" t="str"><v>PHx</v></cell><cell r="N889"><v>10</v></cell></row><row r="889"><cell r="Q889" t="str"><v>DICOT</v></cell><cell r="R889"><v>0</v></cell><cell r="S889"><v>20003</v></cell></row><row r="890"><cell r="A890" t="str"><v>RORSTE</v></cell><cell r="B890" t="str"><v>Rorippa x sterilis</v></cell></row><row r="890"><cell r="E890" t="str"><v>      </v></cell></row><row r="890"><cell r="M890" t="str"><v>PHx</v></cell><cell r="N890"><v>10</v></cell></row><row r="890"><cell r="Q890" t="str"><v>DICOT</v></cell><cell r="R890"><v>0</v></cell><cell r="S890"><v>20006</v></cell></row><row r="891"><cell r="A891" t="str"><v>RUMPAL</v></cell><cell r="B891" t="str"><v>Rumex palustris</v></cell></row><row r="891"><cell r="E891" t="str"><v>Sm.      </v></cell></row><row r="891"><cell r="M891" t="str"><v>PHx</v></cell><cell r="N891"><v>10</v></cell></row><row r="891"><cell r="Q891" t="str"><v>DICOT</v></cell><cell r="R891"><v>0</v></cell><cell r="S891"><v>20010</v></cell></row><row r="892"><cell r="A892" t="str"><v>SACRAV</v></cell><cell r="B892" t="str"><v>Saccharum ravennae</v></cell></row><row r="892"><cell r="E892" t="str"><v>      </v></cell></row><row r="892"><cell r="M892" t="str"><v>PHx</v></cell><cell r="N892"><v>10</v></cell></row><row r="892"><cell r="Q892" t="str"><v>MONOCOT</v></cell><cell r="R892"><v>0</v></cell><cell r="S892"><v>20013</v></cell></row><row r="893"><cell r="A893" t="str"><v>SACSPO</v></cell><cell r="B893" t="str"><v>Saccharum spontaneum</v></cell></row><row r="893"><cell r="E893" t="str"><v>      </v></cell></row><row r="893"><cell r="M893" t="str"><v>PHx</v></cell><cell r="N893"><v>10</v></cell></row><row r="893"><cell r="Q893" t="str"><v>MONOCOT</v></cell><cell r="R893"><v>0</v></cell><cell r="S893"><v>20014</v></cell></row><row r="894"><cell r="A894" t="str"><v>SAIPRO</v></cell><cell r="B894" t="str"><v>Sagina procumbens</v></cell></row><row r="894"><cell r="E894" t="str"><v>L.      </v></cell></row><row r="894"><cell r="M894" t="str"><v>PHx</v></cell><cell r="N894"><v>10</v></cell></row><row r="894"><cell r="Q894" t="str"><v>DICOT</v></cell><cell r="R894"><v>0</v></cell><cell r="S894"><v>1712</v></cell></row><row r="895"><cell r="A895" t="str"><v>SCIMAR</v></cell><cell r="B895" t="str"><v>Scirpus maritimus</v></cell></row><row r="895"><cell r="E895" t="str"><v>L.      </v></cell></row><row r="895"><cell r="M895" t="str"><v>PHx</v></cell><cell r="N895"><v>10</v></cell></row><row r="895"><cell r="Q895" t="str"><v>MONOCOT</v></cell><cell r="R895"><v>0</v></cell><cell r="S895"><v>1522</v></cell></row><row r="896"><cell r="A896" t="str"><v>SCOFES</v></cell><cell r="B896" t="str"><v>Scolochloa festucacea</v></cell></row><row r="896"><cell r="E896" t="str"><v>      </v></cell></row><row r="896"><cell r="M896" t="str"><v>PHx</v></cell><cell r="N896"><v>10</v></cell></row><row r="896"><cell r="Q896" t="str"><v>MONOCOT</v></cell><cell r="R896"><v>0</v></cell><cell r="S896"><v>19686</v></cell></row><row r="897"><cell r="A897" t="str"><v>SIBEUR</v></cell><cell r="B897" t="str"><v>Sibthorpia europaea</v></cell></row><row r="897"><cell r="E897" t="str"><v>L.      </v></cell></row><row r="897"><cell r="M897" t="str"><v>PHx</v></cell><cell r="N897"><v>10</v></cell></row><row r="897"><cell r="Q897" t="str"><v>DICOT</v></cell><cell r="R897"><v>0</v></cell><cell r="S897"><v>19691</v></cell></row><row r="898"><cell r="A898" t="str"><v>SPAGLO</v></cell><cell r="B898" t="str"><v>Sparganium glomeratum</v></cell></row><row r="898"><cell r="E898" t="str"><v>      </v></cell></row><row r="898"><cell r="M898" t="str"><v>PHx</v></cell><cell r="N898"><v>10</v></cell></row><row r="898"><cell r="Q898" t="str"><v>MONOCOT</v></cell><cell r="R898"><v>0</v></cell><cell r="S898"><v>19700</v></cell></row><row r="899"><cell r="A899" t="str"><v>SPAGRA</v></cell><cell r="B899" t="str"><v>Sparganium gramineum</v></cell></row><row r="899"><cell r="E899" t="str"><v>      </v></cell></row><row r="899"><cell r="M899" t="str"><v>PHx</v></cell><cell r="N899"><v>10</v></cell></row><row r="899"><cell r="Q899" t="str"><v>MONOCOT</v></cell><cell r="R899"><v>0</v></cell><cell r="S899"><v>19701</v></cell></row><row r="900"><cell r="A900" t="str"><v>SPAHYP</v></cell><cell r="B900" t="str"><v>Sparganium hyperboreum</v></cell></row><row r="900"><cell r="E900" t="str"><v>      </v></cell></row><row r="900"><cell r="M900" t="str"><v>PHx</v></cell><cell r="N900"><v>10</v></cell></row><row r="900"><cell r="Q900" t="str"><v>MONOCOT</v></cell><cell r="R900"><v>0</v></cell><cell r="S900"><v>19702</v></cell></row><row r="901"><cell r="A901" t="str"><v>SPANAT</v></cell><cell r="B901" t="str"><v>Sparganium natans</v></cell></row><row r="901"><cell r="E901" t="str"><v>L.      </v></cell></row><row r="901"><cell r="M901" t="str"><v>PHx</v></cell><cell r="N901"><v>10</v></cell></row><row r="901"><cell r="Q901" t="str"><v>MONOCOT</v></cell><cell r="R901"><v>0</v></cell><cell r="S901"><v>19703</v></cell></row><row r="902"><cell r="A902" t="str"><v>STEPAL</v></cell><cell r="B902" t="str"><v>Stellaria palustris</v></cell></row><row r="902"><cell r="E902" t="str"><v>      </v></cell></row><row r="902"><cell r="M902" t="str"><v>PHx</v></cell><cell r="N902"><v>10</v></cell></row><row r="902"><cell r="Q902" t="str"><v>DICOT</v></cell><cell r="R902"><v>0</v></cell><cell r="S902"><v>19714</v></cell></row><row r="903"><cell r="A903" t="str"><v>VERFIL</v></cell><cell r="B903" t="str"><v>Veronica filiformis</v></cell></row><row r="903"><cell r="E903" t="str"><v>Sm.      </v></cell></row><row r="903"><cell r="M903" t="str"><v>PHx</v></cell><cell r="N903"><v>10</v></cell></row><row r="903"><cell r="Q903" t="str"><v>DICOT</v></cell><cell r="R903"><v>0</v></cell><cell r="S903"><v>19734</v></cell></row><row r="904"><cell r="A904" t="str"><v>VERLAC</v></cell><cell r="B904" t="str"><v>Veronica x lackschewitzii</v></cell></row><row r="904"><cell r="E904" t="str"><v>      </v></cell></row><row r="904"><cell r="M904" t="str"><v>PHx</v></cell><cell r="N904"><v>10</v></cell></row><row r="904"><cell r="Q904" t="str"><v>DICOT</v></cell><cell r="R904"><v>0</v></cell><cell r="S904"><v>19736</v></cell></row></sheetData><sheetData sheetId="2"></sheetData><sheetData sheetId="3"></sheetData><sheetData sheetId="4"></sheetData><sheetData sheetId="5"></sheetData><sheetData sheetId="6"></sheetData><sheetData sheetId="7"></sheetData><sheetData sheetId="8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8.56"/>
    <col collapsed="false" customWidth="true" hidden="false" outlineLevel="0" max="3" min="3" style="1" width="7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6.99"/>
    <col collapsed="false" customWidth="true" hidden="false" outlineLevel="0" max="7" min="7" style="1" width="6.7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6.85"/>
    <col collapsed="false" customWidth="true" hidden="false" outlineLevel="0" max="12" min="12" style="1" width="12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40702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11.3</v>
      </c>
      <c r="M5" s="53"/>
      <c r="N5" s="54"/>
      <c r="O5" s="55" t="n">
        <v>11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58"/>
      <c r="G6" s="48"/>
      <c r="H6" s="46"/>
      <c r="I6" s="59" t="s">
        <v>19</v>
      </c>
      <c r="J6" s="60"/>
      <c r="K6" s="61"/>
      <c r="L6" s="62" t="s">
        <v>20</v>
      </c>
      <c r="M6" s="63"/>
      <c r="N6" s="64" t="s">
        <v>21</v>
      </c>
      <c r="O6" s="64"/>
      <c r="P6" s="65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6" t="s">
        <v>22</v>
      </c>
      <c r="B7" s="67" t="n">
        <v>99</v>
      </c>
      <c r="C7" s="68" t="n">
        <v>1</v>
      </c>
      <c r="D7" s="69"/>
      <c r="E7" s="69"/>
      <c r="F7" s="70" t="n">
        <f aca="false">IF((OR((B7+C7=100),(B7+C7=0))),B7+C7,"ATTENTION")</f>
        <v>100</v>
      </c>
      <c r="G7" s="71"/>
      <c r="H7" s="69"/>
      <c r="I7" s="72"/>
      <c r="J7" s="73"/>
      <c r="K7" s="74"/>
      <c r="L7" s="75"/>
      <c r="M7" s="76"/>
      <c r="N7" s="77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9"/>
      <c r="E8" s="69"/>
      <c r="F8" s="80" t="s">
        <v>26</v>
      </c>
      <c r="G8" s="81"/>
      <c r="H8" s="82"/>
      <c r="I8" s="72"/>
      <c r="J8" s="73"/>
      <c r="K8" s="74"/>
      <c r="L8" s="75"/>
      <c r="M8" s="83" t="s">
        <v>27</v>
      </c>
      <c r="N8" s="84" t="n">
        <f aca="false">AVERAGE(I23:I82)</f>
        <v>10.5</v>
      </c>
      <c r="O8" s="84" t="n">
        <f aca="false">AVERAGE(J23:J82)</f>
        <v>1.16666666666667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/>
      <c r="C9" s="87"/>
      <c r="D9" s="88"/>
      <c r="E9" s="88"/>
      <c r="F9" s="89" t="n">
        <f aca="false">($B9*$B$7+$C9*$C$7)/100</f>
        <v>0</v>
      </c>
      <c r="G9" s="90"/>
      <c r="H9" s="91"/>
      <c r="I9" s="92"/>
      <c r="J9" s="93"/>
      <c r="K9" s="74"/>
      <c r="L9" s="94"/>
      <c r="M9" s="83" t="s">
        <v>29</v>
      </c>
      <c r="N9" s="84" t="n">
        <f aca="false">STDEV(I23:I82)</f>
        <v>3.01662062579967</v>
      </c>
      <c r="O9" s="84" t="n">
        <f aca="false">STDEV(J23:J82)</f>
        <v>0.408248290463863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/>
      <c r="C10" s="98"/>
      <c r="D10" s="99"/>
      <c r="E10" s="99"/>
      <c r="F10" s="89"/>
      <c r="G10" s="90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6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9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15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/>
      <c r="C12" s="118"/>
      <c r="D12" s="110"/>
      <c r="E12" s="110"/>
      <c r="F12" s="111" t="n">
        <f aca="false">($B12*$B$7+$C12*$C$7)/100</f>
        <v>0</v>
      </c>
      <c r="G12" s="119"/>
      <c r="H12" s="69"/>
      <c r="I12" s="120" t="s">
        <v>37</v>
      </c>
      <c r="J12" s="120"/>
      <c r="K12" s="114" t="n">
        <f aca="false">COUNTIF($G$23:$G$82,"=ALG")</f>
        <v>4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/>
      <c r="C13" s="118"/>
      <c r="D13" s="110"/>
      <c r="E13" s="110"/>
      <c r="F13" s="111" t="n">
        <f aca="false">($B13*$B$7+$C13*$C$7)/100</f>
        <v>0</v>
      </c>
      <c r="G13" s="119"/>
      <c r="H13" s="69"/>
      <c r="I13" s="120" t="s">
        <v>39</v>
      </c>
      <c r="J13" s="120"/>
      <c r="K13" s="114" t="n">
        <f aca="false">COUNTIF($G$23:$G$82,"=BRm")+COUNTIF($G$23:$G$82,"=BRh")</f>
        <v>2</v>
      </c>
      <c r="L13" s="115"/>
      <c r="M13" s="126" t="s">
        <v>40</v>
      </c>
      <c r="N13" s="127" t="n">
        <f aca="false">COUNTIF(F23:F82,"&gt;0")</f>
        <v>7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9"/>
      <c r="I14" s="120" t="s">
        <v>42</v>
      </c>
      <c r="J14" s="120"/>
      <c r="K14" s="114" t="n">
        <f aca="false">COUNTIF($G$23:$G$82,"=PTE")</f>
        <v>1</v>
      </c>
      <c r="L14" s="115"/>
      <c r="M14" s="130" t="s">
        <v>43</v>
      </c>
      <c r="N14" s="131" t="n">
        <f aca="false">COUNTIF($I$23:$I$82,"&gt;-1")</f>
        <v>6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9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6" t="s">
        <v>46</v>
      </c>
      <c r="N15" s="137" t="n">
        <f aca="false">COUNTIF(J23:J82,"=1")</f>
        <v>5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 t="n">
        <f aca="false">($B16*$B$7+$C16*$C$7)/100</f>
        <v>0</v>
      </c>
      <c r="G16" s="140" t="n">
        <f aca="false">($B16*$B$7+$C16*$C$7)/100</f>
        <v>0</v>
      </c>
      <c r="H16" s="69"/>
      <c r="I16" s="120"/>
      <c r="J16" s="141"/>
      <c r="K16" s="141"/>
      <c r="L16" s="115"/>
      <c r="M16" s="136" t="s">
        <v>48</v>
      </c>
      <c r="N16" s="137" t="n">
        <f aca="false">COUNTIF(J23:J82,"=2")</f>
        <v>1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/>
      <c r="C17" s="118"/>
      <c r="D17" s="110"/>
      <c r="E17" s="110"/>
      <c r="F17" s="142" t="n">
        <f aca="false">($B17*$B$7+$C17*$C$7)/100</f>
        <v>0</v>
      </c>
      <c r="G17" s="111" t="n">
        <f aca="false">($B17*$B$7+$C17*$C$7)/100</f>
        <v>0</v>
      </c>
      <c r="H17" s="69"/>
      <c r="I17" s="120"/>
      <c r="J17" s="120"/>
      <c r="K17" s="141"/>
      <c r="L17" s="115"/>
      <c r="M17" s="136" t="s">
        <v>50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/>
      <c r="D18" s="110"/>
      <c r="E18" s="146" t="s">
        <v>52</v>
      </c>
      <c r="F18" s="142" t="n">
        <f aca="false">($B18*$B$7+$C18*$C$7)/100</f>
        <v>0</v>
      </c>
      <c r="G18" s="111" t="n">
        <f aca="false">($B18*$B$7+$C18*$C$7)/100</f>
        <v>0</v>
      </c>
      <c r="H18" s="69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0</v>
      </c>
      <c r="G19" s="155" t="n">
        <f aca="false">SUM(G16:G18)</f>
        <v>0</v>
      </c>
      <c r="H19" s="156"/>
      <c r="I19" s="157"/>
      <c r="J19" s="158"/>
      <c r="K19" s="159"/>
      <c r="L19" s="160"/>
      <c r="M19" s="161"/>
      <c r="N19" s="61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53</v>
      </c>
      <c r="B20" s="164" t="n">
        <f aca="false">SUM(B23:B82)</f>
        <v>2.65</v>
      </c>
      <c r="C20" s="165" t="n">
        <f aca="false">SUM(C23:C82)</f>
        <v>0.01</v>
      </c>
      <c r="D20" s="166"/>
      <c r="E20" s="167" t="s">
        <v>52</v>
      </c>
      <c r="F20" s="168" t="n">
        <f aca="false">($B20*$B$7+$C20*$C$7)/100</f>
        <v>2.6236</v>
      </c>
      <c r="G20" s="169"/>
      <c r="H20" s="170"/>
      <c r="I20" s="171"/>
      <c r="J20" s="171"/>
      <c r="K20" s="172"/>
      <c r="L20" s="58"/>
      <c r="M20" s="173"/>
      <c r="N20" s="173"/>
      <c r="O20" s="174"/>
      <c r="P20" s="175"/>
      <c r="Q20" s="176" t="s">
        <v>54</v>
      </c>
      <c r="R20" s="10"/>
      <c r="S20" s="10"/>
      <c r="T20" s="10"/>
      <c r="U20" s="10"/>
      <c r="V20" s="10" t="s">
        <v>55</v>
      </c>
      <c r="W20" s="149"/>
    </row>
    <row r="21" customFormat="false" ht="12.75" hidden="false" customHeight="false" outlineLevel="0" collapsed="false">
      <c r="A21" s="177" t="s">
        <v>56</v>
      </c>
      <c r="B21" s="178" t="n">
        <f aca="false">B20*B7/100</f>
        <v>2.6235</v>
      </c>
      <c r="C21" s="178" t="n">
        <f aca="false">C20*C7/100</f>
        <v>0.0001</v>
      </c>
      <c r="D21" s="110" t="str">
        <f aca="false">IF(F21=0,"",IF((ABS(F21-F19))&gt;(0.2*F21),CONCATENATE(" rec. par taxa (",F21," %) supérieur à 20 % !"),""))</f>
        <v> rec. par taxa (2,6236 %) supérieur à 20 % !</v>
      </c>
      <c r="E21" s="179" t="str">
        <f aca="false">IF(F21=0,"",IF((ABS(F21-F19))&gt;(0.2*F21),CONCATENATE("ATTENTION : écart entre rec. par grp (",F19," %) ","et",""),""))</f>
        <v>ATTENTION : écart entre rec. par grp (0 %) et</v>
      </c>
      <c r="F21" s="180" t="n">
        <f aca="false">B21+C21</f>
        <v>2.6236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57</v>
      </c>
      <c r="R21" s="10"/>
      <c r="S21" s="10"/>
      <c r="T21" s="10"/>
      <c r="U21" s="10"/>
      <c r="V21" s="10" t="s">
        <v>58</v>
      </c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0.01</v>
      </c>
      <c r="C23" s="205"/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Nostoc sp.</v>
      </c>
      <c r="E23" s="206" t="e">
        <f aca="false">IF(D23="",0,VLOOKUP(D23,D$22:D22,1,0))</f>
        <v>#N/A</v>
      </c>
      <c r="F23" s="207" t="n">
        <f aca="false">($B23*$B$7+$C23*$C$7)/100</f>
        <v>0.0099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reference'!$A$7:$P$904,14,0)),IF(ISERROR(VLOOKUP($A23,'[1]liste reference'!$B$7:$P$904,13,0)),"x",VLOOKUP($A23,'[1]liste reference'!$B$7:$P$904,13,0)),VLOOKUP($A23,'[1]liste reference'!$A$7:$P$904,14,0)))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9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Nostoc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1105</v>
      </c>
      <c r="Q23" s="216" t="n">
        <f aca="false">IF(ISTEXT(H23),"",(B23*$B$7/100)+(C23*$C$7/100))</f>
        <v>0.0099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9</v>
      </c>
      <c r="T23" s="217" t="n">
        <f aca="false">IF(ISERROR(R23*I23*J23),0,R23*I23*J23)</f>
        <v>9</v>
      </c>
      <c r="U23" s="217" t="n">
        <f aca="false">IF(ISERROR(R23*J23),0,R23*J23)</f>
        <v>1</v>
      </c>
      <c r="V23" s="218" t="n">
        <v>1</v>
      </c>
      <c r="W23" s="219"/>
      <c r="X23" s="219"/>
      <c r="Y23" s="220" t="str">
        <f aca="false">IF(A23="new.cod","NEWCOD",IF(AND((Z23=""),ISTEXT(A23)),A23,IF(Z23="","",INDEX('[1]liste reference'!$A$7:$A$904,Z23))))</f>
        <v>NOSSPX</v>
      </c>
      <c r="Z23" s="10" t="n">
        <f aca="false">IF(ISERROR(MATCH(A23,'[1]liste reference'!$A$7:$A$904,0)),IF(ISERROR(MATCH(A23,'[1]liste reference'!$B$7:$B$904,0)),"",(MATCH(A23,'[1]liste reference'!$B$7:$B$904,0))),(MATCH(A23,'[1]liste reference'!$A$7:$A$904,0)))</f>
        <v>55</v>
      </c>
      <c r="AA23" s="221"/>
      <c r="AB23" s="222"/>
      <c r="AC23" s="222"/>
      <c r="BC23" s="10" t="n">
        <f aca="false">IF(A23="","",1)</f>
        <v>1</v>
      </c>
    </row>
    <row r="24" customFormat="false" ht="12.75" hidden="false" customHeight="false" outlineLevel="0" collapsed="false">
      <c r="A24" s="203" t="s">
        <v>79</v>
      </c>
      <c r="B24" s="204" t="n">
        <v>0.27</v>
      </c>
      <c r="C24" s="205"/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Oscillatoria sp.</v>
      </c>
      <c r="E24" s="206" t="e">
        <f aca="false">IF(D24="",0,VLOOKUP(D24,D$22:D23,1,0))</f>
        <v>#N/A</v>
      </c>
      <c r="F24" s="207" t="n">
        <f aca="false">($B24*$B$7+$C24*$C$7)/100</f>
        <v>0.2673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reference'!$A$7:$P$904,14,0)),IF(ISERROR(VLOOKUP($A24,'[1]liste reference'!$B$7:$P$904,13,0)),"x",VLOOKUP($A24,'[1]liste reference'!$B$7:$P$904,13,0)),VLOOKUP($A24,'[1]liste reference'!$A$7:$P$904,14,0)))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11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Oscillatoria sp.</v>
      </c>
      <c r="L24" s="213"/>
      <c r="M24" s="213"/>
      <c r="N24" s="213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1108</v>
      </c>
      <c r="Q24" s="216" t="n">
        <f aca="false">IF(ISTEXT(H24),"",(B24*$B$7/100)+(C24*$C$7/100))</f>
        <v>0.2673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22</v>
      </c>
      <c r="T24" s="217" t="n">
        <f aca="false">IF(ISERROR(R24*I24*J24),0,R24*I24*J24)</f>
        <v>22</v>
      </c>
      <c r="U24" s="223" t="n">
        <f aca="false">IF(ISERROR(R24*J24),0,R24*J24)</f>
        <v>2</v>
      </c>
      <c r="V24" s="218" t="n">
        <v>2</v>
      </c>
      <c r="W24" s="224"/>
      <c r="Y24" s="220" t="str">
        <f aca="false">IF(A24="new.cod","NEWCOD",IF(AND((Z24=""),ISTEXT(A24)),A24,IF(Z24="","",INDEX('[1]liste reference'!$A$7:$A$904,Z24))))</f>
        <v>OSCSPX</v>
      </c>
      <c r="Z24" s="10" t="n">
        <f aca="false">IF(ISERROR(MATCH(A24,'[1]liste reference'!$A$7:$A$904,0)),IF(ISERROR(MATCH(A24,'[1]liste reference'!$B$7:$B$904,0)),"",(MATCH(A24,'[1]liste reference'!$B$7:$B$904,0))),(MATCH(A24,'[1]liste reference'!$A$7:$A$904,0)))</f>
        <v>57</v>
      </c>
      <c r="AA24" s="221"/>
      <c r="AB24" s="222"/>
      <c r="AC24" s="222"/>
      <c r="BC24" s="10" t="n">
        <f aca="false">IF(A24="","",1)</f>
        <v>1</v>
      </c>
    </row>
    <row r="25" customFormat="false" ht="12.75" hidden="false" customHeight="false" outlineLevel="0" collapsed="false">
      <c r="A25" s="203" t="s">
        <v>80</v>
      </c>
      <c r="B25" s="204" t="n">
        <v>0.01</v>
      </c>
      <c r="C25" s="205" t="n">
        <v>0.01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Cladophora sp.</v>
      </c>
      <c r="E25" s="206" t="e">
        <f aca="false">IF(D25="",0,VLOOKUP(D25,D$22:D24,1,0))</f>
        <v>#N/A</v>
      </c>
      <c r="F25" s="207" t="n">
        <f aca="false">($B25*$B$7+$C25*$C$7)/100</f>
        <v>0.01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reference'!$A$7:$P$904,14,0)),IF(ISERROR(VLOOKUP($A25,'[1]liste reference'!$B$7:$P$904,13,0)),"x",VLOOKUP($A25,'[1]liste reference'!$B$7:$P$904,13,0)),VLOOKUP($A25,'[1]liste reference'!$A$7:$P$904,14,0)))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Cladophora sp.</v>
      </c>
      <c r="L25" s="213"/>
      <c r="M25" s="213"/>
      <c r="N25" s="213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1124</v>
      </c>
      <c r="Q25" s="216" t="n">
        <f aca="false">IF(ISTEXT(H25),"",(B25*$B$7/100)+(C25*$C$7/100))</f>
        <v>0.01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6</v>
      </c>
      <c r="T25" s="217" t="n">
        <f aca="false">IF(ISERROR(R25*I25*J25),0,R25*I25*J25)</f>
        <v>6</v>
      </c>
      <c r="U25" s="223" t="n">
        <f aca="false">IF(ISERROR(R25*J25),0,R25*J25)</f>
        <v>1</v>
      </c>
      <c r="V25" s="218" t="n">
        <v>1</v>
      </c>
      <c r="W25" s="219"/>
      <c r="Y25" s="220" t="str">
        <f aca="false">IF(A25="new.cod","NEWCOD",IF(AND((Z25=""),ISTEXT(A25)),A25,IF(Z25="","",INDEX('[1]liste reference'!$A$7:$A$904,Z25))))</f>
        <v>CLASPX</v>
      </c>
      <c r="Z25" s="10" t="n">
        <f aca="false">IF(ISERROR(MATCH(A25,'[1]liste reference'!$A$7:$A$904,0)),IF(ISERROR(MATCH(A25,'[1]liste reference'!$B$7:$B$904,0)),"",(MATCH(A25,'[1]liste reference'!$B$7:$B$904,0))),(MATCH(A25,'[1]liste reference'!$A$7:$A$904,0)))</f>
        <v>24</v>
      </c>
      <c r="AA25" s="221"/>
      <c r="AB25" s="222"/>
      <c r="AC25" s="222"/>
      <c r="BC25" s="10" t="n">
        <f aca="false">IF(A25="","",1)</f>
        <v>1</v>
      </c>
    </row>
    <row r="26" customFormat="false" ht="12.75" hidden="false" customHeight="false" outlineLevel="0" collapsed="false">
      <c r="A26" s="203" t="s">
        <v>81</v>
      </c>
      <c r="B26" s="204" t="n">
        <v>0.01</v>
      </c>
      <c r="C26" s="205"/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Pellia endiviifolia</v>
      </c>
      <c r="E26" s="206" t="e">
        <f aca="false">IF(D26="",0,VLOOKUP(D26,D$22:D25,1,0))</f>
        <v>#N/A</v>
      </c>
      <c r="F26" s="207" t="n">
        <f aca="false">($B26*$B$7+$C26*$C$7)/100</f>
        <v>0.0099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BRh</v>
      </c>
      <c r="H26" s="209" t="n">
        <f aca="false">IF(A26="","x",IF(ISERROR(VLOOKUP($A26,'[1]liste reference'!$A$7:$P$904,14,0)),IF(ISERROR(VLOOKUP($A26,'[1]liste reference'!$B$7:$P$904,13,0)),"x",VLOOKUP($A26,'[1]liste reference'!$B$7:$P$904,13,0)),VLOOKUP($A26,'[1]liste reference'!$A$7:$P$904,14,0)))</f>
        <v>4</v>
      </c>
      <c r="I26" s="210" t="str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/>
      </c>
      <c r="J26" s="211" t="str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/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Pellia endiviifolia</v>
      </c>
      <c r="L26" s="213"/>
      <c r="M26" s="213"/>
      <c r="N26" s="213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1197</v>
      </c>
      <c r="Q26" s="216" t="n">
        <f aca="false">IF(ISTEXT(H26),"",(B26*$B$7/100)+(C26*$C$7/100))</f>
        <v>0.0099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0</v>
      </c>
      <c r="T26" s="217" t="n">
        <f aca="false">IF(ISERROR(R26*I26*J26),0,R26*I26*J26)</f>
        <v>0</v>
      </c>
      <c r="U26" s="223" t="n">
        <f aca="false">IF(ISERROR(R26*J26),0,R26*J26)</f>
        <v>0</v>
      </c>
      <c r="V26" s="218" t="n">
        <v>0</v>
      </c>
      <c r="W26" s="219"/>
      <c r="Y26" s="220" t="str">
        <f aca="false">IF(A26="new.cod","NEWCOD",IF(AND((Z26=""),ISTEXT(A26)),A26,IF(Z26="","",INDEX('[1]liste reference'!$A$7:$A$904,Z26))))</f>
        <v>PELEND</v>
      </c>
      <c r="Z26" s="10" t="n">
        <f aca="false">IF(ISERROR(MATCH(A26,'[1]liste reference'!$A$7:$A$904,0)),IF(ISERROR(MATCH(A26,'[1]liste reference'!$B$7:$B$904,0)),"",(MATCH(A26,'[1]liste reference'!$B$7:$B$904,0))),(MATCH(A26,'[1]liste reference'!$A$7:$A$904,0)))</f>
        <v>121</v>
      </c>
      <c r="AA26" s="221" t="s">
        <v>82</v>
      </c>
      <c r="AB26" s="222"/>
      <c r="AC26" s="222"/>
      <c r="BC26" s="10" t="n">
        <f aca="false">IF(A26="","",1)</f>
        <v>1</v>
      </c>
    </row>
    <row r="27" customFormat="false" ht="12.75" hidden="false" customHeight="false" outlineLevel="0" collapsed="false">
      <c r="A27" s="203" t="s">
        <v>83</v>
      </c>
      <c r="B27" s="204" t="n">
        <v>2.33</v>
      </c>
      <c r="C27" s="205"/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Rhynchostegium riparioides</v>
      </c>
      <c r="E27" s="206" t="e">
        <f aca="false">IF(D27="",0,VLOOKUP(D27,D$22:D26,1,0))</f>
        <v>#N/A</v>
      </c>
      <c r="F27" s="207" t="n">
        <f aca="false">($B27*$B$7+$C27*$C$7)/100</f>
        <v>2.3067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09" t="n">
        <f aca="false">IF(A27="","x",IF(ISERROR(VLOOKUP($A27,'[1]liste reference'!$A$7:$P$904,14,0)),IF(ISERROR(VLOOKUP($A27,'[1]liste reference'!$B$7:$P$904,13,0)),"x",VLOOKUP($A27,'[1]liste reference'!$B$7:$P$904,13,0)),VLOOKUP($A27,'[1]liste reference'!$A$7:$P$904,14,0)))</f>
        <v>5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12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Rhynchostegium riparioides</v>
      </c>
      <c r="L27" s="213"/>
      <c r="M27" s="213"/>
      <c r="N27" s="213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1268</v>
      </c>
      <c r="Q27" s="216" t="n">
        <f aca="false">IF(ISTEXT(H27),"",(B27*$B$7/100)+(C27*$C$7/100))</f>
        <v>2.3067</v>
      </c>
      <c r="R27" s="217" t="n">
        <f aca="false">IF(OR(ISTEXT(H27),Q27=0),"",IF(Q27&lt;0.1,1,IF(Q27&lt;1,2,IF(Q27&lt;10,3,IF(Q27&lt;50,4,IF(Q27&gt;=50,5,""))))))</f>
        <v>3</v>
      </c>
      <c r="S27" s="217" t="n">
        <f aca="false">IF(ISERROR(R27*I27),0,R27*I27)</f>
        <v>36</v>
      </c>
      <c r="T27" s="217" t="n">
        <f aca="false">IF(ISERROR(R27*I27*J27),0,R27*I27*J27)</f>
        <v>36</v>
      </c>
      <c r="U27" s="223" t="n">
        <f aca="false">IF(ISERROR(R27*J27),0,R27*J27)</f>
        <v>3</v>
      </c>
      <c r="V27" s="218" t="n">
        <v>3</v>
      </c>
      <c r="W27" s="219"/>
      <c r="Y27" s="220" t="str">
        <f aca="false">IF(A27="new.cod","NEWCOD",IF(AND((Z27=""),ISTEXT(A27)),A27,IF(Z27="","",INDEX('[1]liste reference'!$A$7:$A$904,Z27))))</f>
        <v>RHYRIP</v>
      </c>
      <c r="Z27" s="10" t="n">
        <f aca="false">IF(ISERROR(MATCH(A27,'[1]liste reference'!$A$7:$A$904,0)),IF(ISERROR(MATCH(A27,'[1]liste reference'!$B$7:$B$904,0)),"",(MATCH(A27,'[1]liste reference'!$B$7:$B$904,0))),(MATCH(A27,'[1]liste reference'!$A$7:$A$904,0)))</f>
        <v>253</v>
      </c>
      <c r="AA27" s="221"/>
      <c r="AB27" s="222"/>
      <c r="AC27" s="222"/>
      <c r="BC27" s="10" t="n">
        <f aca="false">IF(A27="","",1)</f>
        <v>1</v>
      </c>
    </row>
    <row r="28" customFormat="false" ht="12.75" hidden="false" customHeight="false" outlineLevel="0" collapsed="false">
      <c r="A28" s="203" t="s">
        <v>84</v>
      </c>
      <c r="B28" s="204" t="n">
        <v>0.01</v>
      </c>
      <c r="C28" s="205"/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Equisetum palustre</v>
      </c>
      <c r="E28" s="206" t="e">
        <f aca="false">IF(D28="",0,VLOOKUP(D28,D$22:D27,1,0))</f>
        <v>#N/A</v>
      </c>
      <c r="F28" s="207" t="n">
        <f aca="false">($B28*$B$7+$C28*$C$7)/100</f>
        <v>0.0099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PTE</v>
      </c>
      <c r="H28" s="209" t="n">
        <f aca="false">IF(A28="","x",IF(ISERROR(VLOOKUP($A28,'[1]liste reference'!$A$7:$P$904,14,0)),IF(ISERROR(VLOOKUP($A28,'[1]liste reference'!$B$7:$P$904,13,0)),"x",VLOOKUP($A28,'[1]liste reference'!$B$7:$P$904,13,0)),VLOOKUP($A28,'[1]liste reference'!$A$7:$P$904,14,0)))</f>
        <v>6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Equisetum palustre</v>
      </c>
      <c r="L28" s="213"/>
      <c r="M28" s="213"/>
      <c r="N28" s="213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1387</v>
      </c>
      <c r="Q28" s="216" t="n">
        <f aca="false">IF(ISTEXT(H28),"",(B28*$B$7/100)+(C28*$C$7/100))</f>
        <v>0.0099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10</v>
      </c>
      <c r="T28" s="217" t="n">
        <f aca="false">IF(ISERROR(R28*I28*J28),0,R28*I28*J28)</f>
        <v>10</v>
      </c>
      <c r="U28" s="223" t="n">
        <f aca="false">IF(ISERROR(R28*J28),0,R28*J28)</f>
        <v>1</v>
      </c>
      <c r="V28" s="218" t="n">
        <v>1</v>
      </c>
      <c r="W28" s="219"/>
      <c r="Y28" s="220" t="str">
        <f aca="false">IF(A28="new.cod","NEWCOD",IF(AND((Z28=""),ISTEXT(A28)),A28,IF(Z28="","",INDEX('[1]liste reference'!$A$7:$A$904,Z28))))</f>
        <v>EQUPAL</v>
      </c>
      <c r="Z28" s="10" t="n">
        <f aca="false">IF(ISERROR(MATCH(A28,'[1]liste reference'!$A$7:$A$904,0)),IF(ISERROR(MATCH(A28,'[1]liste reference'!$B$7:$B$904,0)),"",(MATCH(A28,'[1]liste reference'!$B$7:$B$904,0))),(MATCH(A28,'[1]liste reference'!$A$7:$A$904,0)))</f>
        <v>282</v>
      </c>
      <c r="AA28" s="221"/>
      <c r="AB28" s="222"/>
      <c r="AC28" s="222"/>
      <c r="BC28" s="10" t="n">
        <f aca="false">IF(A28="","",1)</f>
        <v>1</v>
      </c>
    </row>
    <row r="29" customFormat="false" ht="12.75" hidden="false" customHeight="false" outlineLevel="0" collapsed="false">
      <c r="A29" s="203" t="s">
        <v>85</v>
      </c>
      <c r="B29" s="204" t="n">
        <v>0.01</v>
      </c>
      <c r="C29" s="205"/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Hildenbrandia sp.</v>
      </c>
      <c r="E29" s="206" t="e">
        <f aca="false">IF(D29="",0,VLOOKUP(D29,D$22:D28,1,0))</f>
        <v>#N/A</v>
      </c>
      <c r="F29" s="207" t="n">
        <f aca="false">($B29*$B$7+$C29*$C$7)/100</f>
        <v>0.0099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09" t="n">
        <f aca="false">IF(A29="","x",IF(ISERROR(VLOOKUP($A29,'[1]liste reference'!$A$7:$P$904,14,0)),IF(ISERROR(VLOOKUP($A29,'[1]liste reference'!$B$7:$P$904,13,0)),"x",VLOOKUP($A29,'[1]liste reference'!$B$7:$P$904,13,0)),VLOOKUP($A29,'[1]liste reference'!$A$7:$P$904,14,0)))</f>
        <v>2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15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Hildenbrandia sp.</v>
      </c>
      <c r="L29" s="213"/>
      <c r="M29" s="213"/>
      <c r="N29" s="213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1157</v>
      </c>
      <c r="Q29" s="216" t="n">
        <f aca="false">IF(ISTEXT(H29),"",(B29*$B$7/100)+(C29*$C$7/100))</f>
        <v>0.0099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15</v>
      </c>
      <c r="T29" s="217" t="n">
        <f aca="false">IF(ISERROR(R29*I29*J29),0,R29*I29*J29)</f>
        <v>30</v>
      </c>
      <c r="U29" s="223" t="n">
        <f aca="false">IF(ISERROR(R29*J29),0,R29*J29)</f>
        <v>2</v>
      </c>
      <c r="V29" s="218" t="n">
        <v>2</v>
      </c>
      <c r="W29" s="219"/>
      <c r="Y29" s="220" t="str">
        <f aca="false">IF(A29="new.cod","NEWCOD",IF(AND((Z29=""),ISTEXT(A29)),A29,IF(Z29="","",INDEX('[1]liste reference'!$A$7:$A$904,Z29))))</f>
        <v>HILSPX</v>
      </c>
      <c r="Z29" s="10" t="n">
        <f aca="false">IF(ISERROR(MATCH(A29,'[1]liste reference'!$A$7:$A$904,0)),IF(ISERROR(MATCH(A29,'[1]liste reference'!$B$7:$B$904,0)),"",(MATCH(A29,'[1]liste reference'!$B$7:$B$904,0))),(MATCH(A29,'[1]liste reference'!$A$7:$A$904,0)))</f>
        <v>31</v>
      </c>
      <c r="AA29" s="221"/>
      <c r="AB29" s="222"/>
      <c r="AC29" s="222"/>
      <c r="BC29" s="10" t="n">
        <f aca="false">IF(A29="","",1)</f>
        <v>1</v>
      </c>
    </row>
    <row r="30" customFormat="false" ht="12.75" hidden="false" customHeight="false" outlineLevel="0" collapsed="false">
      <c r="A30" s="203"/>
      <c r="B30" s="204"/>
      <c r="C30" s="205"/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06" t="n">
        <f aca="false">IF(D30="",0,VLOOKUP(D30,D$22:D29,1,0))</f>
        <v>0</v>
      </c>
      <c r="F30" s="207" t="n">
        <f aca="false">($B30*$B$7+$C30*$C$7)/100</f>
        <v>0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09" t="str">
        <f aca="false">IF(A30="","x",IF(ISERROR(VLOOKUP($A30,'[1]liste reference'!$A$7:$P$904,14,0)),IF(ISERROR(VLOOKUP($A30,'[1]liste reference'!$B$7:$P$904,13,0)),"x",VLOOKUP($A30,'[1]liste reference'!$B$7:$P$904,13,0)),VLOOKUP($A30,'[1]liste reference'!$A$7:$P$904,14,0)))</f>
        <v>x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13"/>
      <c r="M30" s="213"/>
      <c r="N30" s="213"/>
      <c r="O30" s="214"/>
      <c r="P30" s="215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3" t="n">
        <f aca="false">IF(ISERROR(R30*J30),0,R30*J30)</f>
        <v>0</v>
      </c>
      <c r="V30" s="218" t="n">
        <v>0</v>
      </c>
      <c r="W30" s="219"/>
      <c r="Y30" s="220" t="str">
        <f aca="false">IF(A30="new.cod","NEWCOD",IF(AND((Z30=""),ISTEXT(A30)),A30,IF(Z30="","",INDEX('[1]liste reference'!$A$7:$A$904,Z30))))</f>
        <v/>
      </c>
      <c r="Z30" s="10" t="str">
        <f aca="false">IF(ISERROR(MATCH(A30,'[1]liste reference'!$A$7:$A$904,0)),IF(ISERROR(MATCH(A30,'[1]liste reference'!$B$7:$B$904,0)),"",(MATCH(A30,'[1]liste reference'!$B$7:$B$904,0))),(MATCH(A30,'[1]liste reference'!$A$7:$A$904,0)))</f>
        <v/>
      </c>
      <c r="AA30" s="221"/>
      <c r="AB30" s="222"/>
      <c r="AC30" s="222"/>
      <c r="BC30" s="10" t="str">
        <f aca="false">IF(A30="","",1)</f>
        <v/>
      </c>
    </row>
    <row r="31" customFormat="false" ht="12.75" hidden="false" customHeight="false" outlineLevel="0" collapsed="false">
      <c r="A31" s="203"/>
      <c r="B31" s="204"/>
      <c r="C31" s="205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06" t="n">
        <f aca="false">IF(D31="",0,VLOOKUP(D31,D$22:D30,1,0))</f>
        <v>0</v>
      </c>
      <c r="F31" s="207" t="n">
        <f aca="false">($B31*$B$7+$C31*$C$7)/100</f>
        <v>0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09" t="str">
        <f aca="false">IF(A31="","x",IF(ISERROR(VLOOKUP($A31,'[1]liste reference'!$A$7:$P$904,14,0)),IF(ISERROR(VLOOKUP($A31,'[1]liste reference'!$B$7:$P$904,13,0)),"x",VLOOKUP($A31,'[1]liste reference'!$B$7:$P$904,13,0)),VLOOKUP($A31,'[1]liste reference'!$A$7:$P$904,14,0)))</f>
        <v>x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13"/>
      <c r="M31" s="213"/>
      <c r="N31" s="213"/>
      <c r="O31" s="214"/>
      <c r="P31" s="215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3" t="n">
        <f aca="false">IF(ISERROR(R31*J31),0,R31*J31)</f>
        <v>0</v>
      </c>
      <c r="V31" s="218" t="n">
        <v>0</v>
      </c>
      <c r="W31" s="219"/>
      <c r="Y31" s="220" t="str">
        <f aca="false">IF(A31="new.cod","NEWCOD",IF(AND((Z31=""),ISTEXT(A31)),A31,IF(Z31="","",INDEX('[1]liste reference'!$A$7:$A$904,Z31))))</f>
        <v/>
      </c>
      <c r="Z31" s="10" t="str">
        <f aca="false">IF(ISERROR(MATCH(A31,'[1]liste reference'!$A$7:$A$904,0)),IF(ISERROR(MATCH(A31,'[1]liste reference'!$B$7:$B$904,0)),"",(MATCH(A31,'[1]liste reference'!$B$7:$B$904,0))),(MATCH(A31,'[1]liste reference'!$A$7:$A$904,0)))</f>
        <v/>
      </c>
      <c r="AA31" s="221"/>
      <c r="AB31" s="222"/>
      <c r="AC31" s="222"/>
      <c r="BC31" s="10" t="str">
        <f aca="false">IF(A31="","",1)</f>
        <v/>
      </c>
    </row>
    <row r="32" customFormat="false" ht="12.75" hidden="false" customHeight="false" outlineLevel="0" collapsed="false">
      <c r="A32" s="203"/>
      <c r="B32" s="204"/>
      <c r="C32" s="205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06" t="n">
        <f aca="false">IF(D32="",0,VLOOKUP(D32,D$22:D31,1,0))</f>
        <v>0</v>
      </c>
      <c r="F32" s="207" t="n">
        <f aca="false">($B32*$B$7+$C32*$C$7)/100</f>
        <v>0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9" t="str">
        <f aca="false">IF(A32="","x",IF(ISERROR(VLOOKUP($A32,'[1]liste reference'!$A$7:$P$904,14,0)),IF(ISERROR(VLOOKUP($A32,'[1]liste reference'!$B$7:$P$904,13,0)),"x",VLOOKUP($A32,'[1]liste reference'!$B$7:$P$904,13,0)),VLOOKUP($A32,'[1]liste reference'!$A$7:$P$904,14,0)))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13"/>
      <c r="M32" s="213"/>
      <c r="N32" s="213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3" t="n">
        <f aca="false">IF(ISERROR(R32*J32),0,R32*J32)</f>
        <v>0</v>
      </c>
      <c r="V32" s="218" t="n">
        <v>0</v>
      </c>
      <c r="W32" s="219"/>
      <c r="Y32" s="220" t="str">
        <f aca="false">IF(A32="new.cod","NEWCOD",IF(AND((Z32=""),ISTEXT(A32)),A32,IF(Z32="","",INDEX('[1]liste reference'!$A$7:$A$904,Z32))))</f>
        <v/>
      </c>
      <c r="Z32" s="10" t="str">
        <f aca="false">IF(ISERROR(MATCH(A32,'[1]liste reference'!$A$7:$A$904,0)),IF(ISERROR(MATCH(A32,'[1]liste reference'!$B$7:$B$904,0)),"",(MATCH(A32,'[1]liste reference'!$B$7:$B$904,0))),(MATCH(A32,'[1]liste reference'!$A$7:$A$904,0)))</f>
        <v/>
      </c>
      <c r="AA32" s="221"/>
      <c r="AB32" s="222"/>
      <c r="AC32" s="222"/>
      <c r="BC32" s="10" t="str">
        <f aca="false">IF(A32="","",1)</f>
        <v/>
      </c>
    </row>
    <row r="33" customFormat="false" ht="12.75" hidden="false" customHeight="false" outlineLevel="0" collapsed="false">
      <c r="A33" s="203"/>
      <c r="B33" s="204"/>
      <c r="C33" s="205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06" t="n">
        <f aca="false">IF(D33="",0,VLOOKUP(D33,D$22:D32,1,0))</f>
        <v>0</v>
      </c>
      <c r="F33" s="207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reference'!$A$7:$P$904,14,0)),IF(ISERROR(VLOOKUP($A33,'[1]liste reference'!$B$7:$P$904,13,0)),"x",VLOOKUP($A33,'[1]liste reference'!$B$7:$P$904,13,0)),VLOOKUP($A33,'[1]liste reference'!$A$7:$P$904,14,0)))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13"/>
      <c r="M33" s="213"/>
      <c r="N33" s="213"/>
      <c r="O33" s="214"/>
      <c r="P33" s="215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3" t="n">
        <f aca="false">IF(ISERROR(R33*J33),0,R33*J33)</f>
        <v>0</v>
      </c>
      <c r="V33" s="218" t="n">
        <v>0</v>
      </c>
      <c r="W33" s="219"/>
      <c r="Y33" s="220" t="str">
        <f aca="false">IF(A33="new.cod","NEWCOD",IF(AND((Z33=""),ISTEXT(A33)),A33,IF(Z33="","",INDEX('[1]liste reference'!$A$7:$A$904,Z33))))</f>
        <v/>
      </c>
      <c r="Z33" s="10" t="str">
        <f aca="false">IF(ISERROR(MATCH(A33,'[1]liste reference'!$A$7:$A$904,0)),IF(ISERROR(MATCH(A33,'[1]liste reference'!$B$7:$B$904,0)),"",(MATCH(A33,'[1]liste reference'!$B$7:$B$904,0))),(MATCH(A33,'[1]liste reference'!$A$7:$A$904,0)))</f>
        <v/>
      </c>
      <c r="AA33" s="221"/>
      <c r="AB33" s="222"/>
      <c r="AC33" s="222"/>
      <c r="BC33" s="10" t="str">
        <f aca="false">IF(A33="","",1)</f>
        <v/>
      </c>
    </row>
    <row r="34" customFormat="false" ht="12.75" hidden="false" customHeight="false" outlineLevel="0" collapsed="false">
      <c r="A34" s="203"/>
      <c r="B34" s="204"/>
      <c r="C34" s="205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06" t="n">
        <f aca="false">IF(D34="",0,VLOOKUP(D34,D$22:D33,1,0))</f>
        <v>0</v>
      </c>
      <c r="F34" s="207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reference'!$A$7:$P$904,14,0)),IF(ISERROR(VLOOKUP($A34,'[1]liste reference'!$B$7:$P$904,13,0)),"x",VLOOKUP($A34,'[1]liste reference'!$B$7:$P$904,13,0)),VLOOKUP($A34,'[1]liste reference'!$A$7:$P$904,14,0)))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13"/>
      <c r="M34" s="213"/>
      <c r="N34" s="213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3" t="n">
        <f aca="false">IF(ISERROR(R34*J34),0,R34*J34)</f>
        <v>0</v>
      </c>
      <c r="V34" s="218" t="n">
        <v>0</v>
      </c>
      <c r="W34" s="219"/>
      <c r="Y34" s="220" t="str">
        <f aca="false">IF(A34="new.cod","NEWCOD",IF(AND((Z34=""),ISTEXT(A34)),A34,IF(Z34="","",INDEX('[1]liste reference'!$A$7:$A$904,Z34))))</f>
        <v/>
      </c>
      <c r="Z34" s="10" t="str">
        <f aca="false">IF(ISERROR(MATCH(A34,'[1]liste reference'!$A$7:$A$904,0)),IF(ISERROR(MATCH(A34,'[1]liste reference'!$B$7:$B$904,0)),"",(MATCH(A34,'[1]liste reference'!$B$7:$B$904,0))),(MATCH(A34,'[1]liste reference'!$A$7:$A$904,0)))</f>
        <v/>
      </c>
      <c r="AA34" s="221"/>
      <c r="AB34" s="222"/>
      <c r="AC34" s="222"/>
      <c r="BC34" s="10" t="str">
        <f aca="false">IF(A34="","",1)</f>
        <v/>
      </c>
    </row>
    <row r="35" customFormat="false" ht="12.75" hidden="false" customHeight="false" outlineLevel="0" collapsed="false">
      <c r="A35" s="203"/>
      <c r="B35" s="204"/>
      <c r="C35" s="205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06" t="n">
        <f aca="false">IF(D35="",0,VLOOKUP(D35,D$22:D34,1,0))</f>
        <v>0</v>
      </c>
      <c r="F35" s="207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reference'!$A$7:$P$904,14,0)),IF(ISERROR(VLOOKUP($A35,'[1]liste reference'!$B$7:$P$904,13,0)),"x",VLOOKUP($A35,'[1]liste reference'!$B$7:$P$904,13,0)),VLOOKUP($A35,'[1]liste reference'!$A$7:$P$904,14,0)))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13"/>
      <c r="M35" s="213"/>
      <c r="N35" s="213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3" t="n">
        <f aca="false">IF(ISERROR(R35*J35),0,R35*J35)</f>
        <v>0</v>
      </c>
      <c r="V35" s="218" t="n">
        <v>0</v>
      </c>
      <c r="W35" s="219"/>
      <c r="Y35" s="220" t="str">
        <f aca="false">IF(A35="new.cod","NEWCOD",IF(AND((Z35=""),ISTEXT(A35)),A35,IF(Z35="","",INDEX('[1]liste reference'!$A$7:$A$904,Z35))))</f>
        <v/>
      </c>
      <c r="Z35" s="10" t="str">
        <f aca="false">IF(ISERROR(MATCH(A35,'[1]liste reference'!$A$7:$A$904,0)),IF(ISERROR(MATCH(A35,'[1]liste reference'!$B$7:$B$904,0)),"",(MATCH(A35,'[1]liste reference'!$B$7:$B$904,0))),(MATCH(A35,'[1]liste reference'!$A$7:$A$904,0)))</f>
        <v/>
      </c>
      <c r="AA35" s="221"/>
      <c r="AB35" s="222"/>
      <c r="AC35" s="222"/>
      <c r="BC35" s="10" t="str">
        <f aca="false">IF(A35="","",1)</f>
        <v/>
      </c>
    </row>
    <row r="36" customFormat="false" ht="12.75" hidden="false" customHeight="false" outlineLevel="0" collapsed="false">
      <c r="A36" s="203"/>
      <c r="B36" s="204"/>
      <c r="C36" s="205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06" t="n">
        <f aca="false">IF(D36="",0,VLOOKUP(D36,D$22:D35,1,0))</f>
        <v>0</v>
      </c>
      <c r="F36" s="207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reference'!$A$7:$P$904,14,0)),IF(ISERROR(VLOOKUP($A36,'[1]liste reference'!$B$7:$P$904,13,0)),"x",VLOOKUP($A36,'[1]liste reference'!$B$7:$P$904,13,0)),VLOOKUP($A36,'[1]liste reference'!$A$7:$P$904,14,0)))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13"/>
      <c r="M36" s="213"/>
      <c r="N36" s="213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3" t="n">
        <f aca="false">IF(ISERROR(R36*J36),0,R36*J36)</f>
        <v>0</v>
      </c>
      <c r="V36" s="218" t="n">
        <v>0</v>
      </c>
      <c r="W36" s="219"/>
      <c r="Y36" s="220" t="str">
        <f aca="false">IF(A36="new.cod","NEWCOD",IF(AND((Z36=""),ISTEXT(A36)),A36,IF(Z36="","",INDEX('[1]liste reference'!$A$7:$A$904,Z36))))</f>
        <v/>
      </c>
      <c r="Z36" s="10" t="str">
        <f aca="false">IF(ISERROR(MATCH(A36,'[1]liste reference'!$A$7:$A$904,0)),IF(ISERROR(MATCH(A36,'[1]liste reference'!$B$7:$B$904,0)),"",(MATCH(A36,'[1]liste reference'!$B$7:$B$904,0))),(MATCH(A36,'[1]liste reference'!$A$7:$A$904,0)))</f>
        <v/>
      </c>
      <c r="AA36" s="221"/>
      <c r="AB36" s="222"/>
      <c r="AC36" s="222"/>
      <c r="BC36" s="10" t="str">
        <f aca="false">IF(A36="","",1)</f>
        <v/>
      </c>
    </row>
    <row r="37" customFormat="false" ht="12.75" hidden="false" customHeight="false" outlineLevel="0" collapsed="false">
      <c r="A37" s="203"/>
      <c r="B37" s="204"/>
      <c r="C37" s="205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06" t="n">
        <f aca="false">IF(D37="",0,VLOOKUP(D37,D$22:D36,1,0))</f>
        <v>0</v>
      </c>
      <c r="F37" s="207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reference'!$A$7:$P$904,14,0)),IF(ISERROR(VLOOKUP($A37,'[1]liste reference'!$B$7:$P$904,13,0)),"x",VLOOKUP($A37,'[1]liste reference'!$B$7:$P$904,13,0)),VLOOKUP($A37,'[1]liste reference'!$A$7:$P$904,14,0)))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13"/>
      <c r="M37" s="213"/>
      <c r="N37" s="213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3" t="n">
        <f aca="false">IF(ISERROR(R37*J37),0,R37*J37)</f>
        <v>0</v>
      </c>
      <c r="V37" s="218" t="n">
        <v>0</v>
      </c>
      <c r="W37" s="219"/>
      <c r="Y37" s="220" t="str">
        <f aca="false">IF(A37="new.cod","NEWCOD",IF(AND((Z37=""),ISTEXT(A37)),A37,IF(Z37="","",INDEX('[1]liste reference'!$A$7:$A$904,Z37))))</f>
        <v/>
      </c>
      <c r="Z37" s="10" t="str">
        <f aca="false">IF(ISERROR(MATCH(A37,'[1]liste reference'!$A$7:$A$904,0)),IF(ISERROR(MATCH(A37,'[1]liste reference'!$B$7:$B$904,0)),"",(MATCH(A37,'[1]liste reference'!$B$7:$B$904,0))),(MATCH(A37,'[1]liste reference'!$A$7:$A$904,0)))</f>
        <v/>
      </c>
      <c r="AA37" s="221"/>
      <c r="AB37" s="222"/>
      <c r="AC37" s="222"/>
      <c r="BC37" s="10" t="str">
        <f aca="false">IF(A37="","",1)</f>
        <v/>
      </c>
    </row>
    <row r="38" customFormat="false" ht="12.75" hidden="false" customHeight="false" outlineLevel="0" collapsed="false">
      <c r="A38" s="203"/>
      <c r="B38" s="204"/>
      <c r="C38" s="205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06" t="n">
        <f aca="false">IF(D38="",0,VLOOKUP(D38,D$22:D37,1,0))</f>
        <v>0</v>
      </c>
      <c r="F38" s="207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reference'!$A$7:$P$904,14,0)),IF(ISERROR(VLOOKUP($A38,'[1]liste reference'!$B$7:$P$904,13,0)),"x",VLOOKUP($A38,'[1]liste reference'!$B$7:$P$904,13,0)),VLOOKUP($A38,'[1]liste reference'!$A$7:$P$904,14,0)))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13"/>
      <c r="M38" s="213"/>
      <c r="N38" s="213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3" t="n">
        <f aca="false">IF(ISERROR(R38*J38),0,R38*J38)</f>
        <v>0</v>
      </c>
      <c r="V38" s="218" t="n">
        <v>0</v>
      </c>
      <c r="W38" s="219"/>
      <c r="Y38" s="220" t="str">
        <f aca="false">IF(A38="new.cod","NEWCOD",IF(AND((Z38=""),ISTEXT(A38)),A38,IF(Z38="","",INDEX('[1]liste reference'!$A$7:$A$904,Z38))))</f>
        <v/>
      </c>
      <c r="Z38" s="10" t="str">
        <f aca="false">IF(ISERROR(MATCH(A38,'[1]liste reference'!$A$7:$A$904,0)),IF(ISERROR(MATCH(A38,'[1]liste reference'!$B$7:$B$904,0)),"",(MATCH(A38,'[1]liste reference'!$B$7:$B$904,0))),(MATCH(A38,'[1]liste reference'!$A$7:$A$904,0)))</f>
        <v/>
      </c>
      <c r="AA38" s="221"/>
      <c r="AB38" s="222"/>
      <c r="AC38" s="222"/>
      <c r="BC38" s="10" t="str">
        <f aca="false">IF(A38="","",1)</f>
        <v/>
      </c>
    </row>
    <row r="39" customFormat="false" ht="12.75" hidden="false" customHeight="false" outlineLevel="0" collapsed="false">
      <c r="A39" s="203"/>
      <c r="B39" s="204"/>
      <c r="C39" s="205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06" t="n">
        <f aca="false">IF(D39="",0,VLOOKUP(D39,D$22:D38,1,0))</f>
        <v>0</v>
      </c>
      <c r="F39" s="207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reference'!$A$7:$P$904,14,0)),IF(ISERROR(VLOOKUP($A39,'[1]liste reference'!$B$7:$P$904,13,0)),"x",VLOOKUP($A39,'[1]liste reference'!$B$7:$P$904,13,0)),VLOOKUP($A39,'[1]liste reference'!$A$7:$P$904,14,0)))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13"/>
      <c r="M39" s="213"/>
      <c r="N39" s="213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3" t="n">
        <f aca="false">IF(ISERROR(R39*J39),0,R39*J39)</f>
        <v>0</v>
      </c>
      <c r="V39" s="218" t="n">
        <v>0</v>
      </c>
      <c r="W39" s="219"/>
      <c r="Y39" s="220" t="str">
        <f aca="false">IF(A39="new.cod","NEWCOD",IF(AND((Z39=""),ISTEXT(A39)),A39,IF(Z39="","",INDEX('[1]liste reference'!$A$7:$A$904,Z39))))</f>
        <v/>
      </c>
      <c r="Z39" s="10" t="str">
        <f aca="false">IF(ISERROR(MATCH(A39,'[1]liste reference'!$A$7:$A$904,0)),IF(ISERROR(MATCH(A39,'[1]liste reference'!$B$7:$B$904,0)),"",(MATCH(A39,'[1]liste reference'!$B$7:$B$904,0))),(MATCH(A39,'[1]liste reference'!$A$7:$A$904,0)))</f>
        <v/>
      </c>
      <c r="AA39" s="221"/>
      <c r="AB39" s="222"/>
      <c r="AC39" s="222"/>
      <c r="BC39" s="10" t="str">
        <f aca="false">IF(A39="","",1)</f>
        <v/>
      </c>
    </row>
    <row r="40" customFormat="false" ht="12.75" hidden="false" customHeight="false" outlineLevel="0" collapsed="false">
      <c r="A40" s="203"/>
      <c r="B40" s="204"/>
      <c r="C40" s="205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06" t="n">
        <f aca="false">IF(D40="",0,VLOOKUP(D40,D$22:D39,1,0))</f>
        <v>0</v>
      </c>
      <c r="F40" s="207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reference'!$A$7:$P$904,14,0)),IF(ISERROR(VLOOKUP($A40,'[1]liste reference'!$B$7:$P$904,13,0)),"x",VLOOKUP($A40,'[1]liste reference'!$B$7:$P$904,13,0)),VLOOKUP($A40,'[1]liste reference'!$A$7:$P$904,14,0)))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13"/>
      <c r="M40" s="213"/>
      <c r="N40" s="213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3" t="n">
        <f aca="false">IF(ISERROR(R40*J40),0,R40*J40)</f>
        <v>0</v>
      </c>
      <c r="V40" s="218" t="n">
        <v>0</v>
      </c>
      <c r="W40" s="219"/>
      <c r="Y40" s="220" t="str">
        <f aca="false">IF(A40="new.cod","NEWCOD",IF(AND((Z40=""),ISTEXT(A40)),A40,IF(Z40="","",INDEX('[1]liste reference'!$A$7:$A$904,Z40))))</f>
        <v/>
      </c>
      <c r="Z40" s="10" t="str">
        <f aca="false">IF(ISERROR(MATCH(A40,'[1]liste reference'!$A$7:$A$904,0)),IF(ISERROR(MATCH(A40,'[1]liste reference'!$B$7:$B$904,0)),"",(MATCH(A40,'[1]liste reference'!$B$7:$B$904,0))),(MATCH(A40,'[1]liste reference'!$A$7:$A$904,0)))</f>
        <v/>
      </c>
      <c r="AA40" s="221"/>
      <c r="AB40" s="222"/>
      <c r="AC40" s="222"/>
      <c r="BC40" s="10" t="str">
        <f aca="false">IF(A40="","",1)</f>
        <v/>
      </c>
    </row>
    <row r="41" customFormat="false" ht="12.75" hidden="false" customHeight="false" outlineLevel="0" collapsed="false">
      <c r="A41" s="203"/>
      <c r="B41" s="204"/>
      <c r="C41" s="205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06" t="n">
        <f aca="false">IF(D41="",0,VLOOKUP(D41,D$22:D40,1,0))</f>
        <v>0</v>
      </c>
      <c r="F41" s="207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reference'!$A$7:$P$904,14,0)),IF(ISERROR(VLOOKUP($A41,'[1]liste reference'!$B$7:$P$904,13,0)),"x",VLOOKUP($A41,'[1]liste reference'!$B$7:$P$904,13,0)),VLOOKUP($A41,'[1]liste reference'!$A$7:$P$904,14,0)))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13"/>
      <c r="M41" s="213"/>
      <c r="N41" s="213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3" t="n">
        <f aca="false">IF(ISERROR(R41*J41),0,R41*J41)</f>
        <v>0</v>
      </c>
      <c r="V41" s="218" t="n">
        <v>0</v>
      </c>
      <c r="W41" s="219"/>
      <c r="Y41" s="220" t="str">
        <f aca="false">IF(A41="new.cod","NEWCOD",IF(AND((Z41=""),ISTEXT(A41)),A41,IF(Z41="","",INDEX('[1]liste reference'!$A$7:$A$904,Z41))))</f>
        <v/>
      </c>
      <c r="Z41" s="10" t="str">
        <f aca="false">IF(ISERROR(MATCH(A41,'[1]liste reference'!$A$7:$A$904,0)),IF(ISERROR(MATCH(A41,'[1]liste reference'!$B$7:$B$904,0)),"",(MATCH(A41,'[1]liste reference'!$B$7:$B$904,0))),(MATCH(A41,'[1]liste reference'!$A$7:$A$904,0)))</f>
        <v/>
      </c>
      <c r="AA41" s="221"/>
      <c r="AB41" s="222"/>
      <c r="AC41" s="222"/>
      <c r="BC41" s="10" t="str">
        <f aca="false">IF(A41="","",1)</f>
        <v/>
      </c>
    </row>
    <row r="42" customFormat="false" ht="12.75" hidden="false" customHeight="false" outlineLevel="0" collapsed="false">
      <c r="A42" s="203"/>
      <c r="B42" s="204"/>
      <c r="C42" s="205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06" t="n">
        <f aca="false">IF(D42="",0,VLOOKUP(D42,D$22:D41,1,0))</f>
        <v>0</v>
      </c>
      <c r="F42" s="207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reference'!$A$7:$P$904,14,0)),IF(ISERROR(VLOOKUP($A42,'[1]liste reference'!$B$7:$P$904,13,0)),"x",VLOOKUP($A42,'[1]liste reference'!$B$7:$P$904,13,0)),VLOOKUP($A42,'[1]liste reference'!$A$7:$P$904,14,0)))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13"/>
      <c r="M42" s="213"/>
      <c r="N42" s="213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3" t="n">
        <f aca="false">IF(ISERROR(R42*J42),0,R42*J42)</f>
        <v>0</v>
      </c>
      <c r="V42" s="218" t="n">
        <v>0</v>
      </c>
      <c r="W42" s="219"/>
      <c r="Y42" s="220" t="str">
        <f aca="false">IF(A42="new.cod","NEWCOD",IF(AND((Z42=""),ISTEXT(A42)),A42,IF(Z42="","",INDEX('[1]liste reference'!$A$7:$A$904,Z42))))</f>
        <v/>
      </c>
      <c r="Z42" s="10" t="str">
        <f aca="false">IF(ISERROR(MATCH(A42,'[1]liste reference'!$A$7:$A$904,0)),IF(ISERROR(MATCH(A42,'[1]liste reference'!$B$7:$B$904,0)),"",(MATCH(A42,'[1]liste reference'!$B$7:$B$904,0))),(MATCH(A42,'[1]liste reference'!$A$7:$A$904,0)))</f>
        <v/>
      </c>
      <c r="AA42" s="221"/>
      <c r="AB42" s="222"/>
      <c r="AC42" s="222"/>
      <c r="BC42" s="10" t="str">
        <f aca="false">IF(A42="","",1)</f>
        <v/>
      </c>
    </row>
    <row r="43" customFormat="false" ht="12.75" hidden="false" customHeight="false" outlineLevel="0" collapsed="false">
      <c r="A43" s="203"/>
      <c r="B43" s="204"/>
      <c r="C43" s="205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06" t="n">
        <f aca="false">IF(D43="",0,VLOOKUP(D43,D$22:D42,1,0))</f>
        <v>0</v>
      </c>
      <c r="F43" s="207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reference'!$A$7:$P$904,14,0)),IF(ISERROR(VLOOKUP($A43,'[1]liste reference'!$B$7:$P$904,13,0)),"x",VLOOKUP($A43,'[1]liste reference'!$B$7:$P$904,13,0)),VLOOKUP($A43,'[1]liste reference'!$A$7:$P$904,14,0)))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13"/>
      <c r="M43" s="213"/>
      <c r="N43" s="213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3" t="n">
        <f aca="false">IF(ISERROR(R43*J43),0,R43*J43)</f>
        <v>0</v>
      </c>
      <c r="V43" s="218" t="n">
        <v>0</v>
      </c>
      <c r="W43" s="219"/>
      <c r="Y43" s="220" t="str">
        <f aca="false">IF(A43="new.cod","NEWCOD",IF(AND((Z43=""),ISTEXT(A43)),A43,IF(Z43="","",INDEX('[1]liste reference'!$A$7:$A$904,Z43))))</f>
        <v/>
      </c>
      <c r="Z43" s="10" t="str">
        <f aca="false">IF(ISERROR(MATCH(A43,'[1]liste reference'!$A$7:$A$904,0)),IF(ISERROR(MATCH(A43,'[1]liste reference'!$B$7:$B$904,0)),"",(MATCH(A43,'[1]liste reference'!$B$7:$B$904,0))),(MATCH(A43,'[1]liste reference'!$A$7:$A$904,0)))</f>
        <v/>
      </c>
      <c r="AA43" s="221"/>
      <c r="AB43" s="222"/>
      <c r="AC43" s="222"/>
      <c r="BC43" s="10" t="str">
        <f aca="false">IF(A43="","",1)</f>
        <v/>
      </c>
    </row>
    <row r="44" customFormat="false" ht="12.75" hidden="false" customHeight="false" outlineLevel="0" collapsed="false">
      <c r="A44" s="203"/>
      <c r="B44" s="204"/>
      <c r="C44" s="205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06" t="n">
        <f aca="false">IF(D44="",0,VLOOKUP(D44,D$22:D43,1,0))</f>
        <v>0</v>
      </c>
      <c r="F44" s="207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reference'!$A$7:$P$904,14,0)),IF(ISERROR(VLOOKUP($A44,'[1]liste reference'!$B$7:$P$904,13,0)),"x",VLOOKUP($A44,'[1]liste reference'!$B$7:$P$904,13,0)),VLOOKUP($A44,'[1]liste reference'!$A$7:$P$904,14,0)))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13"/>
      <c r="M44" s="213"/>
      <c r="N44" s="213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3" t="n">
        <f aca="false">IF(ISERROR(R44*J44),0,R44*J44)</f>
        <v>0</v>
      </c>
      <c r="V44" s="218" t="n">
        <v>0</v>
      </c>
      <c r="W44" s="219"/>
      <c r="Y44" s="220" t="str">
        <f aca="false">IF(A44="new.cod","NEWCOD",IF(AND((Z44=""),ISTEXT(A44)),A44,IF(Z44="","",INDEX('[1]liste reference'!$A$7:$A$904,Z44))))</f>
        <v/>
      </c>
      <c r="Z44" s="10" t="str">
        <f aca="false">IF(ISERROR(MATCH(A44,'[1]liste reference'!$A$7:$A$904,0)),IF(ISERROR(MATCH(A44,'[1]liste reference'!$B$7:$B$904,0)),"",(MATCH(A44,'[1]liste reference'!$B$7:$B$904,0))),(MATCH(A44,'[1]liste reference'!$A$7:$A$904,0)))</f>
        <v/>
      </c>
      <c r="AA44" s="221"/>
      <c r="AB44" s="222"/>
      <c r="AC44" s="222"/>
      <c r="BC44" s="10" t="str">
        <f aca="false">IF(A44="","",1)</f>
        <v/>
      </c>
    </row>
    <row r="45" customFormat="false" ht="12.75" hidden="false" customHeight="false" outlineLevel="0" collapsed="false">
      <c r="A45" s="203"/>
      <c r="B45" s="204"/>
      <c r="C45" s="205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06" t="n">
        <f aca="false">IF(D45="",0,VLOOKUP(D45,D$22:D44,1,0))</f>
        <v>0</v>
      </c>
      <c r="F45" s="207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reference'!$A$7:$P$904,14,0)),IF(ISERROR(VLOOKUP($A45,'[1]liste reference'!$B$7:$P$904,13,0)),"x",VLOOKUP($A45,'[1]liste reference'!$B$7:$P$904,13,0)),VLOOKUP($A45,'[1]liste reference'!$A$7:$P$904,14,0)))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13"/>
      <c r="M45" s="213"/>
      <c r="N45" s="213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3" t="n">
        <f aca="false">IF(ISERROR(R45*J45),0,R45*J45)</f>
        <v>0</v>
      </c>
      <c r="V45" s="218" t="n">
        <v>0</v>
      </c>
      <c r="W45" s="219"/>
      <c r="Y45" s="220" t="str">
        <f aca="false">IF(A45="new.cod","NEWCOD",IF(AND((Z45=""),ISTEXT(A45)),A45,IF(Z45="","",INDEX('[1]liste reference'!$A$7:$A$904,Z45))))</f>
        <v/>
      </c>
      <c r="Z45" s="10" t="str">
        <f aca="false">IF(ISERROR(MATCH(A45,'[1]liste reference'!$A$7:$A$904,0)),IF(ISERROR(MATCH(A45,'[1]liste reference'!$B$7:$B$904,0)),"",(MATCH(A45,'[1]liste reference'!$B$7:$B$904,0))),(MATCH(A45,'[1]liste reference'!$A$7:$A$904,0)))</f>
        <v/>
      </c>
      <c r="AA45" s="221"/>
      <c r="AB45" s="222"/>
      <c r="AC45" s="222"/>
      <c r="BC45" s="10" t="str">
        <f aca="false">IF(A45="","",1)</f>
        <v/>
      </c>
    </row>
    <row r="46" customFormat="false" ht="12.75" hidden="false" customHeight="false" outlineLevel="0" collapsed="false">
      <c r="A46" s="203"/>
      <c r="B46" s="204"/>
      <c r="C46" s="205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06" t="n">
        <f aca="false">IF(D46="",0,VLOOKUP(D46,D$22:D39,1,0))</f>
        <v>0</v>
      </c>
      <c r="F46" s="207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reference'!$A$7:$P$904,14,0)),IF(ISERROR(VLOOKUP($A46,'[1]liste reference'!$B$7:$P$904,13,0)),"x",VLOOKUP($A46,'[1]liste reference'!$B$7:$P$904,13,0)),VLOOKUP($A46,'[1]liste reference'!$A$7:$P$904,14,0)))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13"/>
      <c r="M46" s="213"/>
      <c r="N46" s="213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3" t="n">
        <f aca="false">IF(ISERROR(R46*J46),0,R46*J46)</f>
        <v>0</v>
      </c>
      <c r="V46" s="218" t="n">
        <v>0</v>
      </c>
      <c r="W46" s="219"/>
      <c r="Y46" s="220" t="str">
        <f aca="false">IF(A46="new.cod","NEWCOD",IF(AND((Z46=""),ISTEXT(A46)),A46,IF(Z46="","",INDEX('[1]liste reference'!$A$7:$A$904,Z46))))</f>
        <v/>
      </c>
      <c r="Z46" s="10" t="str">
        <f aca="false">IF(ISERROR(MATCH(A46,'[1]liste reference'!$A$7:$A$904,0)),IF(ISERROR(MATCH(A46,'[1]liste reference'!$B$7:$B$904,0)),"",(MATCH(A46,'[1]liste reference'!$B$7:$B$904,0))),(MATCH(A46,'[1]liste reference'!$A$7:$A$904,0)))</f>
        <v/>
      </c>
      <c r="AA46" s="221"/>
      <c r="AB46" s="222"/>
      <c r="AC46" s="222"/>
      <c r="BC46" s="10" t="str">
        <f aca="false">IF(A46="","",1)</f>
        <v/>
      </c>
    </row>
    <row r="47" customFormat="false" ht="12.75" hidden="false" customHeight="false" outlineLevel="0" collapsed="false">
      <c r="A47" s="203"/>
      <c r="B47" s="204"/>
      <c r="C47" s="205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06" t="n">
        <f aca="false">IF(D47="",0,VLOOKUP(D47,D$22:D39,1,0))</f>
        <v>0</v>
      </c>
      <c r="F47" s="207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reference'!$A$7:$P$904,14,0)),IF(ISERROR(VLOOKUP($A47,'[1]liste reference'!$B$7:$P$904,13,0)),"x",VLOOKUP($A47,'[1]liste reference'!$B$7:$P$904,13,0)),VLOOKUP($A47,'[1]liste reference'!$A$7:$P$904,14,0)))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13"/>
      <c r="M47" s="213"/>
      <c r="N47" s="213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3" t="n">
        <f aca="false">IF(ISERROR(R47*J47),0,R47*J47)</f>
        <v>0</v>
      </c>
      <c r="V47" s="218" t="n">
        <v>0</v>
      </c>
      <c r="W47" s="219"/>
      <c r="Y47" s="220" t="str">
        <f aca="false">IF(A47="new.cod","NEWCOD",IF(AND((Z47=""),ISTEXT(A47)),A47,IF(Z47="","",INDEX('[1]liste reference'!$A$7:$A$904,Z47))))</f>
        <v/>
      </c>
      <c r="Z47" s="10" t="str">
        <f aca="false">IF(ISERROR(MATCH(A47,'[1]liste reference'!$A$7:$A$904,0)),IF(ISERROR(MATCH(A47,'[1]liste reference'!$B$7:$B$904,0)),"",(MATCH(A47,'[1]liste reference'!$B$7:$B$904,0))),(MATCH(A47,'[1]liste reference'!$A$7:$A$904,0)))</f>
        <v/>
      </c>
      <c r="AA47" s="221"/>
      <c r="AB47" s="222"/>
      <c r="AC47" s="222"/>
      <c r="BC47" s="10" t="str">
        <f aca="false">IF(A47="","",1)</f>
        <v/>
      </c>
    </row>
    <row r="48" customFormat="false" ht="12.75" hidden="false" customHeight="false" outlineLevel="0" collapsed="false">
      <c r="A48" s="203"/>
      <c r="B48" s="204"/>
      <c r="C48" s="205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06" t="n">
        <f aca="false">IF(D48="",0,VLOOKUP(D48,D$22:D40,1,0))</f>
        <v>0</v>
      </c>
      <c r="F48" s="207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reference'!$A$7:$P$904,14,0)),IF(ISERROR(VLOOKUP($A48,'[1]liste reference'!$B$7:$P$904,13,0)),"x",VLOOKUP($A48,'[1]liste reference'!$B$7:$P$904,13,0)),VLOOKUP($A48,'[1]liste reference'!$A$7:$P$904,14,0)))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13"/>
      <c r="M48" s="213"/>
      <c r="N48" s="213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3" t="n">
        <f aca="false">IF(ISERROR(R48*J48),0,R48*J48)</f>
        <v>0</v>
      </c>
      <c r="V48" s="218" t="n">
        <v>0</v>
      </c>
      <c r="W48" s="219"/>
      <c r="Y48" s="220" t="str">
        <f aca="false">IF(A48="new.cod","NEWCOD",IF(AND((Z48=""),ISTEXT(A48)),A48,IF(Z48="","",INDEX('[1]liste reference'!$A$7:$A$904,Z48))))</f>
        <v/>
      </c>
      <c r="Z48" s="10" t="str">
        <f aca="false">IF(ISERROR(MATCH(A48,'[1]liste reference'!$A$7:$A$904,0)),IF(ISERROR(MATCH(A48,'[1]liste reference'!$B$7:$B$904,0)),"",(MATCH(A48,'[1]liste reference'!$B$7:$B$904,0))),(MATCH(A48,'[1]liste reference'!$A$7:$A$904,0)))</f>
        <v/>
      </c>
      <c r="AA48" s="221"/>
      <c r="AB48" s="222"/>
      <c r="AC48" s="222"/>
      <c r="BC48" s="10" t="str">
        <f aca="false">IF(A48="","",1)</f>
        <v/>
      </c>
    </row>
    <row r="49" customFormat="false" ht="12.75" hidden="false" customHeight="false" outlineLevel="0" collapsed="false">
      <c r="A49" s="203"/>
      <c r="B49" s="204"/>
      <c r="C49" s="205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06" t="n">
        <f aca="false">IF(D49="",0,VLOOKUP(D49,D$22:D48,1,0))</f>
        <v>0</v>
      </c>
      <c r="F49" s="207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reference'!$A$7:$P$904,14,0)),IF(ISERROR(VLOOKUP($A49,'[1]liste reference'!$B$7:$P$904,13,0)),"x",VLOOKUP($A49,'[1]liste reference'!$B$7:$P$904,13,0)),VLOOKUP($A49,'[1]liste reference'!$A$7:$P$904,14,0)))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13"/>
      <c r="M49" s="213"/>
      <c r="N49" s="213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3" t="n">
        <f aca="false">IF(ISERROR(R49*J49),0,R49*J49)</f>
        <v>0</v>
      </c>
      <c r="V49" s="218" t="n">
        <v>0</v>
      </c>
      <c r="W49" s="219"/>
      <c r="Y49" s="220" t="str">
        <f aca="false">IF(A49="new.cod","NEWCOD",IF(AND((Z49=""),ISTEXT(A49)),A49,IF(Z49="","",INDEX('[1]liste reference'!$A$7:$A$904,Z49))))</f>
        <v/>
      </c>
      <c r="Z49" s="10" t="str">
        <f aca="false">IF(ISERROR(MATCH(A49,'[1]liste reference'!$A$7:$A$904,0)),IF(ISERROR(MATCH(A49,'[1]liste reference'!$B$7:$B$904,0)),"",(MATCH(A49,'[1]liste reference'!$B$7:$B$904,0))),(MATCH(A49,'[1]liste reference'!$A$7:$A$904,0)))</f>
        <v/>
      </c>
      <c r="AA49" s="221"/>
      <c r="AB49" s="222"/>
      <c r="AC49" s="222"/>
      <c r="BC49" s="10" t="str">
        <f aca="false">IF(A49="","",1)</f>
        <v/>
      </c>
    </row>
    <row r="50" customFormat="false" ht="12.75" hidden="false" customHeight="false" outlineLevel="0" collapsed="false">
      <c r="A50" s="203"/>
      <c r="B50" s="204"/>
      <c r="C50" s="205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06" t="n">
        <f aca="false">IF(D50="",0,VLOOKUP(D50,D$22:D49,1,0))</f>
        <v>0</v>
      </c>
      <c r="F50" s="207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reference'!$A$7:$P$904,14,0)),IF(ISERROR(VLOOKUP($A50,'[1]liste reference'!$B$7:$P$904,13,0)),"x",VLOOKUP($A50,'[1]liste reference'!$B$7:$P$904,13,0)),VLOOKUP($A50,'[1]liste reference'!$A$7:$P$904,14,0)))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13"/>
      <c r="M50" s="213"/>
      <c r="N50" s="213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3" t="n">
        <f aca="false">IF(ISERROR(R50*J50),0,R50*J50)</f>
        <v>0</v>
      </c>
      <c r="V50" s="218" t="n">
        <v>0</v>
      </c>
      <c r="W50" s="219"/>
      <c r="Y50" s="220" t="str">
        <f aca="false">IF(A50="new.cod","NEWCOD",IF(AND((Z50=""),ISTEXT(A50)),A50,IF(Z50="","",INDEX('[1]liste reference'!$A$7:$A$904,Z50))))</f>
        <v/>
      </c>
      <c r="Z50" s="10" t="str">
        <f aca="false">IF(ISERROR(MATCH(A50,'[1]liste reference'!$A$7:$A$904,0)),IF(ISERROR(MATCH(A50,'[1]liste reference'!$B$7:$B$904,0)),"",(MATCH(A50,'[1]liste reference'!$B$7:$B$904,0))),(MATCH(A50,'[1]liste reference'!$A$7:$A$904,0)))</f>
        <v/>
      </c>
      <c r="AA50" s="221"/>
      <c r="AB50" s="222"/>
      <c r="AC50" s="222"/>
      <c r="BC50" s="10" t="str">
        <f aca="false">IF(A50="","",1)</f>
        <v/>
      </c>
    </row>
    <row r="51" customFormat="false" ht="12.75" hidden="false" customHeight="false" outlineLevel="0" collapsed="false">
      <c r="A51" s="203"/>
      <c r="B51" s="204"/>
      <c r="C51" s="205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06" t="n">
        <f aca="false">IF(D51="",0,VLOOKUP(D51,D$22:D50,1,0))</f>
        <v>0</v>
      </c>
      <c r="F51" s="207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reference'!$A$7:$P$904,14,0)),IF(ISERROR(VLOOKUP($A51,'[1]liste reference'!$B$7:$P$904,13,0)),"x",VLOOKUP($A51,'[1]liste reference'!$B$7:$P$904,13,0)),VLOOKUP($A51,'[1]liste reference'!$A$7:$P$904,14,0)))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13"/>
      <c r="M51" s="213"/>
      <c r="N51" s="213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3" t="n">
        <f aca="false">IF(ISERROR(R51*J51),0,R51*J51)</f>
        <v>0</v>
      </c>
      <c r="V51" s="218" t="n">
        <v>0</v>
      </c>
      <c r="W51" s="219"/>
      <c r="Y51" s="220" t="str">
        <f aca="false">IF(A51="new.cod","NEWCOD",IF(AND((Z51=""),ISTEXT(A51)),A51,IF(Z51="","",INDEX('[1]liste reference'!$A$7:$A$904,Z51))))</f>
        <v/>
      </c>
      <c r="Z51" s="10" t="str">
        <f aca="false">IF(ISERROR(MATCH(A51,'[1]liste reference'!$A$7:$A$904,0)),IF(ISERROR(MATCH(A51,'[1]liste reference'!$B$7:$B$904,0)),"",(MATCH(A51,'[1]liste reference'!$B$7:$B$904,0))),(MATCH(A51,'[1]liste reference'!$A$7:$A$904,0)))</f>
        <v/>
      </c>
      <c r="AA51" s="221"/>
      <c r="AB51" s="222"/>
      <c r="AC51" s="222"/>
      <c r="BC51" s="10" t="str">
        <f aca="false">IF(A51="","",1)</f>
        <v/>
      </c>
    </row>
    <row r="52" customFormat="false" ht="12.75" hidden="false" customHeight="false" outlineLevel="0" collapsed="false">
      <c r="A52" s="203"/>
      <c r="B52" s="204"/>
      <c r="C52" s="205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06" t="n">
        <f aca="false">IF(D52="",0,VLOOKUP(D52,D$22:D51,1,0))</f>
        <v>0</v>
      </c>
      <c r="F52" s="207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reference'!$A$7:$P$904,14,0)),IF(ISERROR(VLOOKUP($A52,'[1]liste reference'!$B$7:$P$904,13,0)),"x",VLOOKUP($A52,'[1]liste reference'!$B$7:$P$904,13,0)),VLOOKUP($A52,'[1]liste reference'!$A$7:$P$904,14,0)))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13"/>
      <c r="M52" s="213"/>
      <c r="N52" s="213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3" t="n">
        <f aca="false">IF(ISERROR(R52*J52),0,R52*J52)</f>
        <v>0</v>
      </c>
      <c r="V52" s="218" t="n">
        <v>0</v>
      </c>
      <c r="W52" s="219"/>
      <c r="Y52" s="220" t="str">
        <f aca="false">IF(A52="new.cod","NEWCOD",IF(AND((Z52=""),ISTEXT(A52)),A52,IF(Z52="","",INDEX('[1]liste reference'!$A$7:$A$904,Z52))))</f>
        <v/>
      </c>
      <c r="Z52" s="10" t="str">
        <f aca="false">IF(ISERROR(MATCH(A52,'[1]liste reference'!$A$7:$A$904,0)),IF(ISERROR(MATCH(A52,'[1]liste reference'!$B$7:$B$904,0)),"",(MATCH(A52,'[1]liste reference'!$B$7:$B$904,0))),(MATCH(A52,'[1]liste reference'!$A$7:$A$904,0)))</f>
        <v/>
      </c>
      <c r="AA52" s="221"/>
      <c r="AB52" s="222"/>
      <c r="AC52" s="222"/>
      <c r="BC52" s="10" t="str">
        <f aca="false">IF(A52="","",1)</f>
        <v/>
      </c>
    </row>
    <row r="53" customFormat="false" ht="12.75" hidden="false" customHeight="false" outlineLevel="0" collapsed="false">
      <c r="A53" s="203"/>
      <c r="B53" s="204"/>
      <c r="C53" s="205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06" t="n">
        <f aca="false">IF(D53="",0,VLOOKUP(D53,D$22:D52,1,0))</f>
        <v>0</v>
      </c>
      <c r="F53" s="207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reference'!$A$7:$P$904,14,0)),IF(ISERROR(VLOOKUP($A53,'[1]liste reference'!$B$7:$P$904,13,0)),"x",VLOOKUP($A53,'[1]liste reference'!$B$7:$P$904,13,0)),VLOOKUP($A53,'[1]liste reference'!$A$7:$P$904,14,0)))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13"/>
      <c r="M53" s="213"/>
      <c r="N53" s="213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3" t="n">
        <f aca="false">IF(ISERROR(R53*J53),0,R53*J53)</f>
        <v>0</v>
      </c>
      <c r="V53" s="218" t="n">
        <v>0</v>
      </c>
      <c r="W53" s="219"/>
      <c r="Y53" s="220" t="str">
        <f aca="false">IF(A53="new.cod","NEWCOD",IF(AND((Z53=""),ISTEXT(A53)),A53,IF(Z53="","",INDEX('[1]liste reference'!$A$7:$A$904,Z53))))</f>
        <v/>
      </c>
      <c r="Z53" s="10" t="str">
        <f aca="false">IF(ISERROR(MATCH(A53,'[1]liste reference'!$A$7:$A$904,0)),IF(ISERROR(MATCH(A53,'[1]liste reference'!$B$7:$B$904,0)),"",(MATCH(A53,'[1]liste reference'!$B$7:$B$904,0))),(MATCH(A53,'[1]liste reference'!$A$7:$A$904,0)))</f>
        <v/>
      </c>
      <c r="AA53" s="221"/>
      <c r="AB53" s="222"/>
      <c r="AC53" s="222"/>
      <c r="BC53" s="10" t="str">
        <f aca="false">IF(A53="","",1)</f>
        <v/>
      </c>
    </row>
    <row r="54" customFormat="false" ht="12.75" hidden="false" customHeight="false" outlineLevel="0" collapsed="false">
      <c r="A54" s="203"/>
      <c r="B54" s="204"/>
      <c r="C54" s="205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06" t="n">
        <f aca="false">IF(D54="",0,VLOOKUP(D54,D$22:D53,1,0))</f>
        <v>0</v>
      </c>
      <c r="F54" s="207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reference'!$A$7:$P$904,14,0)),IF(ISERROR(VLOOKUP($A54,'[1]liste reference'!$B$7:$P$904,13,0)),"x",VLOOKUP($A54,'[1]liste reference'!$B$7:$P$904,13,0)),VLOOKUP($A54,'[1]liste reference'!$A$7:$P$904,14,0)))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13"/>
      <c r="M54" s="213"/>
      <c r="N54" s="213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3" t="n">
        <f aca="false">IF(ISERROR(R54*J54),0,R54*J54)</f>
        <v>0</v>
      </c>
      <c r="V54" s="218" t="n">
        <v>0</v>
      </c>
      <c r="W54" s="219"/>
      <c r="Y54" s="220" t="str">
        <f aca="false">IF(A54="new.cod","NEWCOD",IF(AND((Z54=""),ISTEXT(A54)),A54,IF(Z54="","",INDEX('[1]liste reference'!$A$7:$A$904,Z54))))</f>
        <v/>
      </c>
      <c r="Z54" s="10" t="str">
        <f aca="false">IF(ISERROR(MATCH(A54,'[1]liste reference'!$A$7:$A$904,0)),IF(ISERROR(MATCH(A54,'[1]liste reference'!$B$7:$B$904,0)),"",(MATCH(A54,'[1]liste reference'!$B$7:$B$904,0))),(MATCH(A54,'[1]liste reference'!$A$7:$A$904,0)))</f>
        <v/>
      </c>
      <c r="AA54" s="221"/>
      <c r="AB54" s="222"/>
      <c r="AC54" s="222"/>
      <c r="BC54" s="10" t="str">
        <f aca="false">IF(A54="","",1)</f>
        <v/>
      </c>
    </row>
    <row r="55" customFormat="false" ht="12.75" hidden="false" customHeight="false" outlineLevel="0" collapsed="false">
      <c r="A55" s="203"/>
      <c r="B55" s="204"/>
      <c r="C55" s="205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06" t="n">
        <f aca="false">IF(D55="",0,VLOOKUP(D55,D$22:D54,1,0))</f>
        <v>0</v>
      </c>
      <c r="F55" s="207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reference'!$A$7:$P$904,14,0)),IF(ISERROR(VLOOKUP($A55,'[1]liste reference'!$B$7:$P$904,13,0)),"x",VLOOKUP($A55,'[1]liste reference'!$B$7:$P$904,13,0)),VLOOKUP($A55,'[1]liste reference'!$A$7:$P$904,14,0)))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13"/>
      <c r="M55" s="213"/>
      <c r="N55" s="213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3" t="n">
        <f aca="false">IF(ISERROR(R55*J55),0,R55*J55)</f>
        <v>0</v>
      </c>
      <c r="V55" s="218" t="n">
        <v>0</v>
      </c>
      <c r="W55" s="219"/>
      <c r="Y55" s="220" t="str">
        <f aca="false">IF(A55="new.cod","NEWCOD",IF(AND((Z55=""),ISTEXT(A55)),A55,IF(Z55="","",INDEX('[1]liste reference'!$A$7:$A$904,Z55))))</f>
        <v/>
      </c>
      <c r="Z55" s="10" t="str">
        <f aca="false">IF(ISERROR(MATCH(A55,'[1]liste reference'!$A$7:$A$904,0)),IF(ISERROR(MATCH(A55,'[1]liste reference'!$B$7:$B$904,0)),"",(MATCH(A55,'[1]liste reference'!$B$7:$B$904,0))),(MATCH(A55,'[1]liste reference'!$A$7:$A$904,0)))</f>
        <v/>
      </c>
      <c r="AA55" s="221"/>
      <c r="AB55" s="222"/>
      <c r="AC55" s="222"/>
      <c r="BC55" s="10" t="str">
        <f aca="false">IF(A55="","",1)</f>
        <v/>
      </c>
    </row>
    <row r="56" customFormat="false" ht="12.75" hidden="false" customHeight="false" outlineLevel="0" collapsed="false">
      <c r="A56" s="203"/>
      <c r="B56" s="204"/>
      <c r="C56" s="205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06" t="n">
        <f aca="false">IF(D56="",0,VLOOKUP(D56,D$22:D55,1,0))</f>
        <v>0</v>
      </c>
      <c r="F56" s="207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reference'!$A$7:$P$904,14,0)),IF(ISERROR(VLOOKUP($A56,'[1]liste reference'!$B$7:$P$904,13,0)),"x",VLOOKUP($A56,'[1]liste reference'!$B$7:$P$904,13,0)),VLOOKUP($A56,'[1]liste reference'!$A$7:$P$904,14,0)))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13"/>
      <c r="M56" s="213"/>
      <c r="N56" s="213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3" t="n">
        <f aca="false">IF(ISERROR(R56*J56),0,R56*J56)</f>
        <v>0</v>
      </c>
      <c r="V56" s="218" t="n">
        <v>0</v>
      </c>
      <c r="W56" s="219"/>
      <c r="Y56" s="220" t="str">
        <f aca="false">IF(A56="new.cod","NEWCOD",IF(AND((Z56=""),ISTEXT(A56)),A56,IF(Z56="","",INDEX('[1]liste reference'!$A$7:$A$904,Z56))))</f>
        <v/>
      </c>
      <c r="Z56" s="10" t="str">
        <f aca="false">IF(ISERROR(MATCH(A56,'[1]liste reference'!$A$7:$A$904,0)),IF(ISERROR(MATCH(A56,'[1]liste reference'!$B$7:$B$904,0)),"",(MATCH(A56,'[1]liste reference'!$B$7:$B$904,0))),(MATCH(A56,'[1]liste reference'!$A$7:$A$904,0)))</f>
        <v/>
      </c>
      <c r="AA56" s="221"/>
      <c r="AB56" s="222"/>
      <c r="AC56" s="222"/>
      <c r="BC56" s="10" t="str">
        <f aca="false">IF(A56="","",1)</f>
        <v/>
      </c>
    </row>
    <row r="57" customFormat="false" ht="12.75" hidden="false" customHeight="false" outlineLevel="0" collapsed="false">
      <c r="A57" s="203"/>
      <c r="B57" s="204"/>
      <c r="C57" s="205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06" t="n">
        <f aca="false">IF(D57="",0,VLOOKUP(D57,D$21:D56,1,0))</f>
        <v>0</v>
      </c>
      <c r="F57" s="207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reference'!$A$7:$P$904,14,0)),IF(ISERROR(VLOOKUP($A57,'[1]liste reference'!$B$7:$P$904,13,0)),"x",VLOOKUP($A57,'[1]liste reference'!$B$7:$P$904,13,0)),VLOOKUP($A57,'[1]liste reference'!$A$7:$P$904,14,0)))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13"/>
      <c r="M57" s="213"/>
      <c r="N57" s="213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3" t="n">
        <f aca="false">IF(ISERROR(R57*J57),0,R57*J57)</f>
        <v>0</v>
      </c>
      <c r="V57" s="218" t="n">
        <v>0</v>
      </c>
      <c r="W57" s="219"/>
      <c r="X57" s="225"/>
      <c r="Y57" s="220" t="str">
        <f aca="false">IF(A57="new.cod","NEWCOD",IF(AND((Z57=""),ISTEXT(A57)),A57,IF(Z57="","",INDEX('[1]liste reference'!$A$7:$A$904,Z57))))</f>
        <v/>
      </c>
      <c r="Z57" s="10" t="str">
        <f aca="false">IF(ISERROR(MATCH(A57,'[1]liste reference'!$A$7:$A$904,0)),IF(ISERROR(MATCH(A57,'[1]liste reference'!$B$7:$B$904,0)),"",(MATCH(A57,'[1]liste reference'!$B$7:$B$904,0))),(MATCH(A57,'[1]liste reference'!$A$7:$A$904,0)))</f>
        <v/>
      </c>
      <c r="AA57" s="221"/>
      <c r="AB57" s="222"/>
      <c r="AC57" s="222"/>
      <c r="BC57" s="10" t="str">
        <f aca="false">IF(A57="","",1)</f>
        <v/>
      </c>
    </row>
    <row r="58" customFormat="false" ht="12.75" hidden="false" customHeight="false" outlineLevel="0" collapsed="false">
      <c r="A58" s="203"/>
      <c r="B58" s="204"/>
      <c r="C58" s="205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06" t="n">
        <f aca="false">IF(D58="",0,VLOOKUP(D58,D$22:D57,1,0))</f>
        <v>0</v>
      </c>
      <c r="F58" s="207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reference'!$A$7:$P$904,14,0)),IF(ISERROR(VLOOKUP($A58,'[1]liste reference'!$B$7:$P$904,13,0)),"x",VLOOKUP($A58,'[1]liste reference'!$B$7:$P$904,13,0)),VLOOKUP($A58,'[1]liste reference'!$A$7:$P$904,14,0)))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13"/>
      <c r="M58" s="213"/>
      <c r="N58" s="213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3" t="n">
        <f aca="false">IF(ISERROR(R58*J58),0,R58*J58)</f>
        <v>0</v>
      </c>
      <c r="V58" s="218" t="n">
        <v>0</v>
      </c>
      <c r="W58" s="219"/>
      <c r="Y58" s="220" t="str">
        <f aca="false">IF(A58="new.cod","NEWCOD",IF(AND((Z58=""),ISTEXT(A58)),A58,IF(Z58="","",INDEX('[1]liste reference'!$A$7:$A$904,Z58))))</f>
        <v/>
      </c>
      <c r="Z58" s="10" t="str">
        <f aca="false">IF(ISERROR(MATCH(A58,'[1]liste reference'!$A$7:$A$904,0)),IF(ISERROR(MATCH(A58,'[1]liste reference'!$B$7:$B$904,0)),"",(MATCH(A58,'[1]liste reference'!$B$7:$B$904,0))),(MATCH(A58,'[1]liste reference'!$A$7:$A$904,0)))</f>
        <v/>
      </c>
      <c r="AA58" s="221"/>
      <c r="AB58" s="222"/>
      <c r="AC58" s="222"/>
      <c r="BC58" s="10" t="str">
        <f aca="false">IF(A58="","",1)</f>
        <v/>
      </c>
    </row>
    <row r="59" customFormat="false" ht="12.75" hidden="false" customHeight="false" outlineLevel="0" collapsed="false">
      <c r="A59" s="203"/>
      <c r="B59" s="204"/>
      <c r="C59" s="205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06" t="n">
        <f aca="false">IF(D59="",0,VLOOKUP(D59,D$22:D58,1,0))</f>
        <v>0</v>
      </c>
      <c r="F59" s="207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reference'!$A$7:$P$904,14,0)),IF(ISERROR(VLOOKUP($A59,'[1]liste reference'!$B$7:$P$904,13,0)),"x",VLOOKUP($A59,'[1]liste reference'!$B$7:$P$904,13,0)),VLOOKUP($A59,'[1]liste reference'!$A$7:$P$904,14,0)))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26"/>
      <c r="M59" s="226"/>
      <c r="N59" s="226"/>
      <c r="O59" s="227"/>
      <c r="P59" s="228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3" t="n">
        <f aca="false">IF(ISERROR(R59*J59),0,R59*J59)</f>
        <v>0</v>
      </c>
      <c r="V59" s="218" t="n">
        <v>0</v>
      </c>
      <c r="W59" s="219"/>
      <c r="Y59" s="220" t="str">
        <f aca="false">IF(A59="new.cod","NEWCOD",IF(AND((Z59=""),ISTEXT(A59)),A59,IF(Z59="","",INDEX('[1]liste reference'!$A$7:$A$904,Z59))))</f>
        <v/>
      </c>
      <c r="Z59" s="10" t="str">
        <f aca="false">IF(ISERROR(MATCH(A59,'[1]liste reference'!$A$7:$A$904,0)),IF(ISERROR(MATCH(A59,'[1]liste reference'!$B$7:$B$904,0)),"",(MATCH(A59,'[1]liste reference'!$B$7:$B$904,0))),(MATCH(A59,'[1]liste reference'!$A$7:$A$904,0)))</f>
        <v/>
      </c>
      <c r="AA59" s="221"/>
      <c r="AB59" s="222"/>
      <c r="AC59" s="222"/>
      <c r="BC59" s="10" t="str">
        <f aca="false">IF(A59="","",1)</f>
        <v/>
      </c>
    </row>
    <row r="60" customFormat="false" ht="12.75" hidden="false" customHeight="false" outlineLevel="0" collapsed="false">
      <c r="A60" s="203"/>
      <c r="B60" s="204"/>
      <c r="C60" s="205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06" t="n">
        <f aca="false">IF(D60="",0,VLOOKUP(D60,D$22:D59,1,0))</f>
        <v>0</v>
      </c>
      <c r="F60" s="207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reference'!$A$7:$P$904,14,0)),IF(ISERROR(VLOOKUP($A60,'[1]liste reference'!$B$7:$P$904,13,0)),"x",VLOOKUP($A60,'[1]liste reference'!$B$7:$P$904,13,0)),VLOOKUP($A60,'[1]liste reference'!$A$7:$P$904,14,0)))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26"/>
      <c r="M60" s="226"/>
      <c r="N60" s="226"/>
      <c r="O60" s="227"/>
      <c r="P60" s="228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3" t="n">
        <f aca="false">IF(ISERROR(R60*J60),0,R60*J60)</f>
        <v>0</v>
      </c>
      <c r="V60" s="218" t="n">
        <v>0</v>
      </c>
      <c r="W60" s="219"/>
      <c r="Y60" s="220" t="str">
        <f aca="false">IF(A60="new.cod","NEWCOD",IF(AND((Z60=""),ISTEXT(A60)),A60,IF(Z60="","",INDEX('[1]liste reference'!$A$7:$A$904,Z60))))</f>
        <v/>
      </c>
      <c r="Z60" s="10" t="str">
        <f aca="false">IF(ISERROR(MATCH(A60,'[1]liste reference'!$A$7:$A$904,0)),IF(ISERROR(MATCH(A60,'[1]liste reference'!$B$7:$B$904,0)),"",(MATCH(A60,'[1]liste reference'!$B$7:$B$904,0))),(MATCH(A60,'[1]liste reference'!$A$7:$A$904,0)))</f>
        <v/>
      </c>
      <c r="AA60" s="221"/>
      <c r="AB60" s="222"/>
      <c r="AC60" s="222"/>
      <c r="BC60" s="10" t="str">
        <f aca="false">IF(A60="","",1)</f>
        <v/>
      </c>
    </row>
    <row r="61" customFormat="false" ht="12.75" hidden="false" customHeight="false" outlineLevel="0" collapsed="false">
      <c r="A61" s="203"/>
      <c r="B61" s="204"/>
      <c r="C61" s="205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06" t="n">
        <f aca="false">IF(D61="",0,VLOOKUP(D61,D$22:D60,1,0))</f>
        <v>0</v>
      </c>
      <c r="F61" s="207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reference'!$A$7:$P$904,14,0)),IF(ISERROR(VLOOKUP($A61,'[1]liste reference'!$B$7:$P$904,13,0)),"x",VLOOKUP($A61,'[1]liste reference'!$B$7:$P$904,13,0)),VLOOKUP($A61,'[1]liste reference'!$A$7:$P$904,14,0)))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13"/>
      <c r="M61" s="213"/>
      <c r="N61" s="213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3" t="n">
        <f aca="false">IF(ISERROR(R61*J61),0,R61*J61)</f>
        <v>0</v>
      </c>
      <c r="V61" s="218" t="n">
        <v>0</v>
      </c>
      <c r="W61" s="219"/>
      <c r="Y61" s="220" t="str">
        <f aca="false">IF(A61="new.cod","NEWCOD",IF(AND((Z61=""),ISTEXT(A61)),A61,IF(Z61="","",INDEX('[1]liste reference'!$A$7:$A$904,Z61))))</f>
        <v/>
      </c>
      <c r="Z61" s="10" t="str">
        <f aca="false">IF(ISERROR(MATCH(A61,'[1]liste reference'!$A$7:$A$904,0)),IF(ISERROR(MATCH(A61,'[1]liste reference'!$B$7:$B$904,0)),"",(MATCH(A61,'[1]liste reference'!$B$7:$B$904,0))),(MATCH(A61,'[1]liste reference'!$A$7:$A$904,0)))</f>
        <v/>
      </c>
      <c r="AA61" s="221"/>
      <c r="AB61" s="222"/>
      <c r="AC61" s="222"/>
      <c r="BC61" s="10" t="str">
        <f aca="false">IF(A61="","",1)</f>
        <v/>
      </c>
    </row>
    <row r="62" customFormat="false" ht="12.75" hidden="false" customHeight="false" outlineLevel="0" collapsed="false">
      <c r="A62" s="203"/>
      <c r="B62" s="204"/>
      <c r="C62" s="205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06" t="n">
        <f aca="false">IF(D62="",0,VLOOKUP(D62,D$22:D61,1,0))</f>
        <v>0</v>
      </c>
      <c r="F62" s="207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reference'!$A$7:$P$904,14,0)),IF(ISERROR(VLOOKUP($A62,'[1]liste reference'!$B$7:$P$904,13,0)),"x",VLOOKUP($A62,'[1]liste reference'!$B$7:$P$904,13,0)),VLOOKUP($A62,'[1]liste reference'!$A$7:$P$904,14,0)))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13"/>
      <c r="M62" s="213"/>
      <c r="N62" s="213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3" t="n">
        <f aca="false">IF(ISERROR(R62*J62),0,R62*J62)</f>
        <v>0</v>
      </c>
      <c r="V62" s="218" t="n">
        <v>0</v>
      </c>
      <c r="W62" s="219"/>
      <c r="X62" s="219"/>
      <c r="Y62" s="220" t="str">
        <f aca="false">IF(A62="new.cod","NEWCOD",IF(AND((Z62=""),ISTEXT(A62)),A62,IF(Z62="","",INDEX('[1]liste reference'!$A$7:$A$904,Z62))))</f>
        <v/>
      </c>
      <c r="Z62" s="10" t="str">
        <f aca="false">IF(ISERROR(MATCH(A62,'[1]liste reference'!$A$7:$A$904,0)),IF(ISERROR(MATCH(A62,'[1]liste reference'!$B$7:$B$904,0)),"",(MATCH(A62,'[1]liste reference'!$B$7:$B$904,0))),(MATCH(A62,'[1]liste reference'!$A$7:$A$904,0)))</f>
        <v/>
      </c>
      <c r="AA62" s="221"/>
      <c r="AB62" s="222"/>
      <c r="AC62" s="222"/>
      <c r="BC62" s="10" t="str">
        <f aca="false">IF(A62="","",1)</f>
        <v/>
      </c>
    </row>
    <row r="63" customFormat="false" ht="12.75" hidden="false" customHeight="false" outlineLevel="0" collapsed="false">
      <c r="A63" s="203"/>
      <c r="B63" s="204"/>
      <c r="C63" s="205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06" t="n">
        <f aca="false">IF(D63="",0,VLOOKUP(D63,D$22:D62,1,0))</f>
        <v>0</v>
      </c>
      <c r="F63" s="207" t="n">
        <f aca="false">($B63*$B$7+$C63*$C$7)/100</f>
        <v>0</v>
      </c>
      <c r="G63" s="208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09" t="str">
        <f aca="false">IF(A63="","x",IF(ISERROR(VLOOKUP($A63,'[1]liste reference'!$A$7:$P$904,14,0)),IF(ISERROR(VLOOKUP($A63,'[1]liste reference'!$B$7:$P$904,13,0)),"x",VLOOKUP($A63,'[1]liste reference'!$B$7:$P$904,13,0)),VLOOKUP($A63,'[1]liste reference'!$A$7:$P$904,14,0)))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13"/>
      <c r="M63" s="213"/>
      <c r="N63" s="213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3" t="n">
        <f aca="false">IF(ISERROR(R63*J63),0,R63*J63)</f>
        <v>0</v>
      </c>
      <c r="V63" s="218" t="n">
        <v>0</v>
      </c>
      <c r="W63" s="219"/>
      <c r="Y63" s="220" t="str">
        <f aca="false">IF(A63="new.cod","NEWCOD",IF(AND((Z63=""),ISTEXT(A63)),A63,IF(Z63="","",INDEX('[1]liste reference'!$A$7:$A$904,Z63))))</f>
        <v/>
      </c>
      <c r="Z63" s="10" t="str">
        <f aca="false">IF(ISERROR(MATCH(A63,'[1]liste reference'!$A$7:$A$904,0)),IF(ISERROR(MATCH(A63,'[1]liste reference'!$B$7:$B$904,0)),"",(MATCH(A63,'[1]liste reference'!$B$7:$B$904,0))),(MATCH(A63,'[1]liste reference'!$A$7:$A$904,0)))</f>
        <v/>
      </c>
      <c r="AA63" s="221"/>
      <c r="AB63" s="222"/>
      <c r="AC63" s="222"/>
      <c r="BC63" s="10" t="str">
        <f aca="false">IF(A63="","",1)</f>
        <v/>
      </c>
    </row>
    <row r="64" customFormat="false" ht="12.75" hidden="true" customHeight="true" outlineLevel="0" collapsed="false">
      <c r="A64" s="203"/>
      <c r="B64" s="204"/>
      <c r="C64" s="205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06" t="n">
        <f aca="false">IF(D64="",0,VLOOKUP(D64,D$22:D52,1,0))</f>
        <v>0</v>
      </c>
      <c r="F64" s="207" t="n">
        <f aca="false">($B64*$B$7+$C64*$C$7)/100</f>
        <v>0</v>
      </c>
      <c r="G64" s="208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09" t="str">
        <f aca="false">IF(A64="","x",IF(ISERROR(VLOOKUP($A64,'[1]liste reference'!$A$7:$P$904,14,0)),IF(ISERROR(VLOOKUP($A64,'[1]liste reference'!$B$7:$P$904,13,0)),"x",VLOOKUP($A64,'[1]liste reference'!$B$7:$P$904,13,0)),VLOOKUP($A64,'[1]liste reference'!$A$7:$P$904,14,0)))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13"/>
      <c r="M64" s="213"/>
      <c r="N64" s="213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3" t="n">
        <f aca="false">IF(ISERROR(R64*J64),0,R64*J64)</f>
        <v>0</v>
      </c>
      <c r="V64" s="218" t="n">
        <v>0</v>
      </c>
      <c r="W64" s="219"/>
      <c r="Y64" s="220" t="str">
        <f aca="false">IF(A64="new.cod","NEWCOD",IF(AND((Z64=""),ISTEXT(A64)),A64,IF(Z64="","",INDEX('[1]liste reference'!$A$7:$A$904,Z64))))</f>
        <v/>
      </c>
      <c r="Z64" s="10" t="str">
        <f aca="false">IF(ISERROR(MATCH(A64,'[1]liste reference'!$A$7:$A$904,0)),IF(ISERROR(MATCH(A64,'[1]liste reference'!$B$7:$B$904,0)),"",(MATCH(A64,'[1]liste reference'!$B$7:$B$904,0))),(MATCH(A64,'[1]liste reference'!$A$7:$A$904,0)))</f>
        <v/>
      </c>
      <c r="AA64" s="221"/>
      <c r="AB64" s="222"/>
      <c r="AC64" s="222"/>
      <c r="BC64" s="10" t="str">
        <f aca="false">IF(A64="","",1)</f>
        <v/>
      </c>
    </row>
    <row r="65" customFormat="false" ht="12.75" hidden="true" customHeight="false" outlineLevel="0" collapsed="false">
      <c r="A65" s="203"/>
      <c r="B65" s="204"/>
      <c r="C65" s="205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06" t="n">
        <f aca="false">IF(D65="",0,VLOOKUP(D65,D$22:D53,1,0))</f>
        <v>0</v>
      </c>
      <c r="F65" s="207" t="n">
        <f aca="false">($B65*$B$7+$C65*$C$7)/100</f>
        <v>0</v>
      </c>
      <c r="G65" s="208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09" t="str">
        <f aca="false">IF(A65="","x",IF(ISERROR(VLOOKUP($A65,'[1]liste reference'!$A$7:$P$904,14,0)),IF(ISERROR(VLOOKUP($A65,'[1]liste reference'!$B$7:$P$904,13,0)),"x",VLOOKUP($A65,'[1]liste reference'!$B$7:$P$904,13,0)),VLOOKUP($A65,'[1]liste reference'!$A$7:$P$904,14,0)))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13"/>
      <c r="M65" s="213"/>
      <c r="N65" s="213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3" t="n">
        <f aca="false">IF(ISERROR(R65*J65),0,R65*J65)</f>
        <v>0</v>
      </c>
      <c r="V65" s="218" t="n">
        <v>0</v>
      </c>
      <c r="W65" s="219"/>
      <c r="Y65" s="220" t="str">
        <f aca="false">IF(A65="new.cod","NEWCOD",IF(AND((Z65=""),ISTEXT(A65)),A65,IF(Z65="","",INDEX('[1]liste reference'!$A$7:$A$904,Z65))))</f>
        <v/>
      </c>
      <c r="Z65" s="10" t="str">
        <f aca="false">IF(ISERROR(MATCH(A65,'[1]liste reference'!$A$7:$A$904,0)),IF(ISERROR(MATCH(A65,'[1]liste reference'!$B$7:$B$904,0)),"",(MATCH(A65,'[1]liste reference'!$B$7:$B$904,0))),(MATCH(A65,'[1]liste reference'!$A$7:$A$904,0)))</f>
        <v/>
      </c>
      <c r="AA65" s="221"/>
      <c r="AB65" s="222"/>
      <c r="AC65" s="222"/>
      <c r="BC65" s="10" t="str">
        <f aca="false">IF(A65="","",1)</f>
        <v/>
      </c>
    </row>
    <row r="66" customFormat="false" ht="12.75" hidden="true" customHeight="false" outlineLevel="0" collapsed="false">
      <c r="A66" s="203"/>
      <c r="B66" s="204"/>
      <c r="C66" s="205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06" t="n">
        <f aca="false">IF(D66="",0,VLOOKUP(D66,D$22:D51,1,0))</f>
        <v>0</v>
      </c>
      <c r="F66" s="207" t="n">
        <f aca="false">($B66*$B$7+$C66*$C$7)/100</f>
        <v>0</v>
      </c>
      <c r="G66" s="208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09" t="str">
        <f aca="false">IF(A66="","x",IF(ISERROR(VLOOKUP($A66,'[1]liste reference'!$A$7:$P$904,14,0)),IF(ISERROR(VLOOKUP($A66,'[1]liste reference'!$B$7:$P$904,13,0)),"x",VLOOKUP($A66,'[1]liste reference'!$B$7:$P$904,13,0)),VLOOKUP($A66,'[1]liste reference'!$A$7:$P$904,14,0)))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13"/>
      <c r="M66" s="213"/>
      <c r="N66" s="213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3" t="n">
        <f aca="false">IF(ISERROR(R66*J66),0,R66*J66)</f>
        <v>0</v>
      </c>
      <c r="V66" s="218" t="n">
        <v>0</v>
      </c>
      <c r="W66" s="219"/>
      <c r="Y66" s="220" t="str">
        <f aca="false">IF(A66="new.cod","NEWCOD",IF(AND((Z66=""),ISTEXT(A66)),A66,IF(Z66="","",INDEX('[1]liste reference'!$A$7:$A$904,Z66))))</f>
        <v/>
      </c>
      <c r="Z66" s="10" t="str">
        <f aca="false">IF(ISERROR(MATCH(A66,'[1]liste reference'!$A$7:$A$904,0)),IF(ISERROR(MATCH(A66,'[1]liste reference'!$B$7:$B$904,0)),"",(MATCH(A66,'[1]liste reference'!$B$7:$B$904,0))),(MATCH(A66,'[1]liste reference'!$A$7:$A$904,0)))</f>
        <v/>
      </c>
      <c r="AA66" s="221"/>
      <c r="AB66" s="222"/>
      <c r="AC66" s="222"/>
      <c r="BC66" s="10" t="str">
        <f aca="false">IF(A66="","",1)</f>
        <v/>
      </c>
    </row>
    <row r="67" customFormat="false" ht="12.75" hidden="true" customHeight="false" outlineLevel="0" collapsed="false">
      <c r="A67" s="203"/>
      <c r="B67" s="204"/>
      <c r="C67" s="205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06" t="n">
        <f aca="false">IF(D67="",0,VLOOKUP(D67,D$22:D52,1,0))</f>
        <v>0</v>
      </c>
      <c r="F67" s="207" t="n">
        <f aca="false">($B67*$B$7+$C67*$C$7)/100</f>
        <v>0</v>
      </c>
      <c r="G67" s="208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09" t="str">
        <f aca="false">IF(A67="","x",IF(ISERROR(VLOOKUP($A67,'[1]liste reference'!$A$7:$P$904,14,0)),IF(ISERROR(VLOOKUP($A67,'[1]liste reference'!$B$7:$P$904,13,0)),"x",VLOOKUP($A67,'[1]liste reference'!$B$7:$P$904,13,0)),VLOOKUP($A67,'[1]liste reference'!$A$7:$P$904,14,0)))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13"/>
      <c r="M67" s="213"/>
      <c r="N67" s="213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3" t="n">
        <f aca="false">IF(ISERROR(R67*J67),0,R67*J67)</f>
        <v>0</v>
      </c>
      <c r="V67" s="218" t="n">
        <v>0</v>
      </c>
      <c r="W67" s="219"/>
      <c r="Y67" s="220" t="str">
        <f aca="false">IF(A67="new.cod","NEWCOD",IF(AND((Z67=""),ISTEXT(A67)),A67,IF(Z67="","",INDEX('[1]liste reference'!$A$7:$A$904,Z67))))</f>
        <v/>
      </c>
      <c r="Z67" s="10" t="str">
        <f aca="false">IF(ISERROR(MATCH(A67,'[1]liste reference'!$A$7:$A$904,0)),IF(ISERROR(MATCH(A67,'[1]liste reference'!$B$7:$B$904,0)),"",(MATCH(A67,'[1]liste reference'!$B$7:$B$904,0))),(MATCH(A67,'[1]liste reference'!$A$7:$A$904,0)))</f>
        <v/>
      </c>
      <c r="AA67" s="221"/>
      <c r="AB67" s="222"/>
      <c r="AC67" s="222"/>
      <c r="BC67" s="10" t="str">
        <f aca="false">IF(A67="","",1)</f>
        <v/>
      </c>
    </row>
    <row r="68" customFormat="false" ht="12.75" hidden="true" customHeight="false" outlineLevel="0" collapsed="false">
      <c r="A68" s="203"/>
      <c r="B68" s="204"/>
      <c r="C68" s="205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06" t="n">
        <f aca="false">IF(D68="",0,VLOOKUP(D68,D$22:D53,1,0))</f>
        <v>0</v>
      </c>
      <c r="F68" s="207" t="n">
        <f aca="false">($B68*$B$7+$C68*$C$7)/100</f>
        <v>0</v>
      </c>
      <c r="G68" s="208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09" t="str">
        <f aca="false">IF(A68="","x",IF(ISERROR(VLOOKUP($A68,'[1]liste reference'!$A$7:$P$904,14,0)),IF(ISERROR(VLOOKUP($A68,'[1]liste reference'!$B$7:$P$904,13,0)),"x",VLOOKUP($A68,'[1]liste reference'!$B$7:$P$904,13,0)),VLOOKUP($A68,'[1]liste reference'!$A$7:$P$904,14,0)))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13"/>
      <c r="M68" s="213"/>
      <c r="N68" s="213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3" t="n">
        <f aca="false">IF(ISERROR(R68*J68),0,R68*J68)</f>
        <v>0</v>
      </c>
      <c r="V68" s="218" t="n">
        <v>0</v>
      </c>
      <c r="W68" s="219"/>
      <c r="Y68" s="220" t="str">
        <f aca="false">IF(A68="new.cod","NEWCOD",IF(AND((Z68=""),ISTEXT(A68)),A68,IF(Z68="","",INDEX('[1]liste reference'!$A$7:$A$904,Z68))))</f>
        <v/>
      </c>
      <c r="Z68" s="10" t="str">
        <f aca="false">IF(ISERROR(MATCH(A68,'[1]liste reference'!$A$7:$A$904,0)),IF(ISERROR(MATCH(A68,'[1]liste reference'!$B$7:$B$904,0)),"",(MATCH(A68,'[1]liste reference'!$B$7:$B$904,0))),(MATCH(A68,'[1]liste reference'!$A$7:$A$904,0)))</f>
        <v/>
      </c>
      <c r="AA68" s="221"/>
      <c r="AB68" s="222"/>
      <c r="AC68" s="222"/>
      <c r="BC68" s="10" t="str">
        <f aca="false">IF(A68="","",1)</f>
        <v/>
      </c>
    </row>
    <row r="69" customFormat="false" ht="12.75" hidden="true" customHeight="false" outlineLevel="0" collapsed="false">
      <c r="A69" s="203"/>
      <c r="B69" s="204"/>
      <c r="C69" s="205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06" t="n">
        <f aca="false">IF(D69="",0,VLOOKUP(D69,D$22:D54,1,0))</f>
        <v>0</v>
      </c>
      <c r="F69" s="207" t="n">
        <f aca="false">($B69*$B$7+$C69*$C$7)/100</f>
        <v>0</v>
      </c>
      <c r="G69" s="208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09" t="str">
        <f aca="false">IF(A69="","x",IF(ISERROR(VLOOKUP($A69,'[1]liste reference'!$A$7:$P$904,14,0)),IF(ISERROR(VLOOKUP($A69,'[1]liste reference'!$B$7:$P$904,13,0)),"x",VLOOKUP($A69,'[1]liste reference'!$B$7:$P$904,13,0)),VLOOKUP($A69,'[1]liste reference'!$A$7:$P$904,14,0)))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13"/>
      <c r="M69" s="213"/>
      <c r="N69" s="213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3" t="n">
        <f aca="false">IF(ISERROR(R69*J69),0,R69*J69)</f>
        <v>0</v>
      </c>
      <c r="V69" s="218" t="n">
        <v>0</v>
      </c>
      <c r="W69" s="219"/>
      <c r="Y69" s="220" t="str">
        <f aca="false">IF(A69="new.cod","NEWCOD",IF(AND((Z69=""),ISTEXT(A69)),A69,IF(Z69="","",INDEX('[1]liste reference'!$A$7:$A$904,Z69))))</f>
        <v/>
      </c>
      <c r="Z69" s="10" t="str">
        <f aca="false">IF(ISERROR(MATCH(A69,'[1]liste reference'!$A$7:$A$904,0)),IF(ISERROR(MATCH(A69,'[1]liste reference'!$B$7:$B$904,0)),"",(MATCH(A69,'[1]liste reference'!$B$7:$B$904,0))),(MATCH(A69,'[1]liste reference'!$A$7:$A$904,0)))</f>
        <v/>
      </c>
      <c r="AA69" s="221"/>
      <c r="AB69" s="222"/>
      <c r="AC69" s="222"/>
      <c r="BC69" s="10" t="str">
        <f aca="false">IF(A69="","",1)</f>
        <v/>
      </c>
    </row>
    <row r="70" customFormat="false" ht="12.75" hidden="true" customHeight="false" outlineLevel="0" collapsed="false">
      <c r="A70" s="203"/>
      <c r="B70" s="204"/>
      <c r="C70" s="205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06" t="n">
        <f aca="false">IF(D70="",0,VLOOKUP(D70,D$22:D55,1,0))</f>
        <v>0</v>
      </c>
      <c r="F70" s="207" t="n">
        <f aca="false">($B70*$B$7+$C70*$C$7)/100</f>
        <v>0</v>
      </c>
      <c r="G70" s="208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09" t="str">
        <f aca="false">IF(A70="","x",IF(ISERROR(VLOOKUP($A70,'[1]liste reference'!$A$7:$P$904,14,0)),IF(ISERROR(VLOOKUP($A70,'[1]liste reference'!$B$7:$P$904,13,0)),"x",VLOOKUP($A70,'[1]liste reference'!$B$7:$P$904,13,0)),VLOOKUP($A70,'[1]liste reference'!$A$7:$P$904,14,0)))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13"/>
      <c r="M70" s="213"/>
      <c r="N70" s="213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3" t="n">
        <f aca="false">IF(ISERROR(R70*J70),0,R70*J70)</f>
        <v>0</v>
      </c>
      <c r="V70" s="218" t="n">
        <v>0</v>
      </c>
      <c r="W70" s="219"/>
      <c r="Y70" s="220" t="str">
        <f aca="false">IF(A70="new.cod","NEWCOD",IF(AND((Z70=""),ISTEXT(A70)),A70,IF(Z70="","",INDEX('[1]liste reference'!$A$7:$A$904,Z70))))</f>
        <v/>
      </c>
      <c r="Z70" s="10" t="str">
        <f aca="false">IF(ISERROR(MATCH(A70,'[1]liste reference'!$A$7:$A$904,0)),IF(ISERROR(MATCH(A70,'[1]liste reference'!$B$7:$B$904,0)),"",(MATCH(A70,'[1]liste reference'!$B$7:$B$904,0))),(MATCH(A70,'[1]liste reference'!$A$7:$A$904,0)))</f>
        <v/>
      </c>
      <c r="AA70" s="221"/>
      <c r="AB70" s="222"/>
      <c r="AC70" s="222"/>
      <c r="BC70" s="10" t="str">
        <f aca="false">IF(A70="","",1)</f>
        <v/>
      </c>
    </row>
    <row r="71" customFormat="false" ht="12.75" hidden="true" customHeight="false" outlineLevel="0" collapsed="false">
      <c r="A71" s="203"/>
      <c r="B71" s="204"/>
      <c r="C71" s="205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06" t="n">
        <f aca="false">IF(D71="",0,VLOOKUP(D71,D$22:D56,1,0))</f>
        <v>0</v>
      </c>
      <c r="F71" s="207" t="n">
        <f aca="false">($B71*$B$7+$C71*$C$7)/100</f>
        <v>0</v>
      </c>
      <c r="G71" s="208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09" t="str">
        <f aca="false">IF(A71="","x",IF(ISERROR(VLOOKUP($A71,'[1]liste reference'!$A$7:$P$904,14,0)),IF(ISERROR(VLOOKUP($A71,'[1]liste reference'!$B$7:$P$904,13,0)),"x",VLOOKUP($A71,'[1]liste reference'!$B$7:$P$904,13,0)),VLOOKUP($A71,'[1]liste reference'!$A$7:$P$904,14,0)))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13"/>
      <c r="M71" s="213"/>
      <c r="N71" s="213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3" t="n">
        <f aca="false">IF(ISERROR(R71*J71),0,R71*J71)</f>
        <v>0</v>
      </c>
      <c r="V71" s="218" t="n">
        <v>0</v>
      </c>
      <c r="W71" s="219"/>
      <c r="Y71" s="220" t="str">
        <f aca="false">IF(A71="new.cod","NEWCOD",IF(AND((Z71=""),ISTEXT(A71)),A71,IF(Z71="","",INDEX('[1]liste reference'!$A$7:$A$904,Z71))))</f>
        <v/>
      </c>
      <c r="Z71" s="10" t="str">
        <f aca="false">IF(ISERROR(MATCH(A71,'[1]liste reference'!$A$7:$A$904,0)),IF(ISERROR(MATCH(A71,'[1]liste reference'!$B$7:$B$904,0)),"",(MATCH(A71,'[1]liste reference'!$B$7:$B$904,0))),(MATCH(A71,'[1]liste reference'!$A$7:$A$904,0)))</f>
        <v/>
      </c>
      <c r="AA71" s="221"/>
      <c r="AB71" s="222"/>
      <c r="AC71" s="222"/>
      <c r="BC71" s="10" t="str">
        <f aca="false">IF(A71="","",1)</f>
        <v/>
      </c>
    </row>
    <row r="72" customFormat="false" ht="12.75" hidden="true" customHeight="false" outlineLevel="0" collapsed="false">
      <c r="A72" s="203"/>
      <c r="B72" s="204"/>
      <c r="C72" s="205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06" t="n">
        <f aca="false">IF(D72="",0,VLOOKUP(D72,D$22:D57,1,0))</f>
        <v>0</v>
      </c>
      <c r="F72" s="207" t="n">
        <f aca="false">($B72*$B$7+$C72*$C$7)/100</f>
        <v>0</v>
      </c>
      <c r="G72" s="208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09" t="str">
        <f aca="false">IF(A72="","x",IF(ISERROR(VLOOKUP($A72,'[1]liste reference'!$A$7:$P$904,14,0)),IF(ISERROR(VLOOKUP($A72,'[1]liste reference'!$B$7:$P$904,13,0)),"x",VLOOKUP($A72,'[1]liste reference'!$B$7:$P$904,13,0)),VLOOKUP($A72,'[1]liste reference'!$A$7:$P$904,14,0)))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13"/>
      <c r="M72" s="213"/>
      <c r="N72" s="213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3" t="n">
        <f aca="false">IF(ISERROR(R72*J72),0,R72*J72)</f>
        <v>0</v>
      </c>
      <c r="V72" s="218" t="n">
        <v>0</v>
      </c>
      <c r="W72" s="219"/>
      <c r="Y72" s="220" t="str">
        <f aca="false">IF(A72="new.cod","NEWCOD",IF(AND((Z72=""),ISTEXT(A72)),A72,IF(Z72="","",INDEX('[1]liste reference'!$A$7:$A$904,Z72))))</f>
        <v/>
      </c>
      <c r="Z72" s="10" t="str">
        <f aca="false">IF(ISERROR(MATCH(A72,'[1]liste reference'!$A$7:$A$904,0)),IF(ISERROR(MATCH(A72,'[1]liste reference'!$B$7:$B$904,0)),"",(MATCH(A72,'[1]liste reference'!$B$7:$B$904,0))),(MATCH(A72,'[1]liste reference'!$A$7:$A$904,0)))</f>
        <v/>
      </c>
      <c r="AA72" s="221"/>
      <c r="AB72" s="222"/>
      <c r="AC72" s="222"/>
      <c r="BC72" s="10" t="str">
        <f aca="false">IF(A72="","",1)</f>
        <v/>
      </c>
    </row>
    <row r="73" customFormat="false" ht="12.75" hidden="true" customHeight="false" outlineLevel="0" collapsed="false">
      <c r="A73" s="203"/>
      <c r="B73" s="204"/>
      <c r="C73" s="205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06" t="n">
        <f aca="false">IF(D73="",0,VLOOKUP(D73,D$22:D57,1,0))</f>
        <v>0</v>
      </c>
      <c r="F73" s="207" t="n">
        <f aca="false">($B73*$B$7+$C73*$C$7)/100</f>
        <v>0</v>
      </c>
      <c r="G73" s="208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09" t="str">
        <f aca="false">IF(A73="","x",IF(ISERROR(VLOOKUP($A73,'[1]liste reference'!$A$7:$P$904,14,0)),IF(ISERROR(VLOOKUP($A73,'[1]liste reference'!$B$7:$P$904,13,0)),"x",VLOOKUP($A73,'[1]liste reference'!$B$7:$P$904,13,0)),VLOOKUP($A73,'[1]liste reference'!$A$7:$P$904,14,0)))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13"/>
      <c r="M73" s="213"/>
      <c r="N73" s="213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3" t="n">
        <f aca="false">IF(ISERROR(R73*J73),0,R73*J73)</f>
        <v>0</v>
      </c>
      <c r="V73" s="218" t="n">
        <v>0</v>
      </c>
      <c r="W73" s="219"/>
      <c r="Y73" s="220" t="str">
        <f aca="false">IF(A73="new.cod","NEWCOD",IF(AND((Z73=""),ISTEXT(A73)),A73,IF(Z73="","",INDEX('[1]liste reference'!$A$7:$A$904,Z73))))</f>
        <v/>
      </c>
      <c r="Z73" s="10" t="str">
        <f aca="false">IF(ISERROR(MATCH(A73,'[1]liste reference'!$A$7:$A$904,0)),IF(ISERROR(MATCH(A73,'[1]liste reference'!$B$7:$B$904,0)),"",(MATCH(A73,'[1]liste reference'!$B$7:$B$904,0))),(MATCH(A73,'[1]liste reference'!$A$7:$A$904,0)))</f>
        <v/>
      </c>
      <c r="AA73" s="221"/>
      <c r="AB73" s="222"/>
      <c r="AC73" s="222"/>
      <c r="BC73" s="10" t="str">
        <f aca="false">IF(A73="","",1)</f>
        <v/>
      </c>
    </row>
    <row r="74" customFormat="false" ht="12.75" hidden="true" customHeight="false" outlineLevel="0" collapsed="false">
      <c r="A74" s="203"/>
      <c r="B74" s="204"/>
      <c r="C74" s="205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06" t="n">
        <f aca="false">IF(D74="",0,VLOOKUP(D74,D$22:D58,1,0))</f>
        <v>0</v>
      </c>
      <c r="F74" s="207" t="n">
        <f aca="false">($B74*$B$7+$C74*$C$7)/100</f>
        <v>0</v>
      </c>
      <c r="G74" s="208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09" t="str">
        <f aca="false">IF(A74="","x",IF(ISERROR(VLOOKUP($A74,'[1]liste reference'!$A$7:$P$904,14,0)),IF(ISERROR(VLOOKUP($A74,'[1]liste reference'!$B$7:$P$904,13,0)),"x",VLOOKUP($A74,'[1]liste reference'!$B$7:$P$904,13,0)),VLOOKUP($A74,'[1]liste reference'!$A$7:$P$904,14,0)))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13"/>
      <c r="M74" s="213"/>
      <c r="N74" s="213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3" t="n">
        <f aca="false">IF(ISERROR(R74*J74),0,R74*J74)</f>
        <v>0</v>
      </c>
      <c r="V74" s="218" t="n">
        <v>0</v>
      </c>
      <c r="W74" s="219"/>
      <c r="Y74" s="220" t="str">
        <f aca="false">IF(A74="new.cod","NEWCOD",IF(AND((Z74=""),ISTEXT(A74)),A74,IF(Z74="","",INDEX('[1]liste reference'!$A$7:$A$904,Z74))))</f>
        <v/>
      </c>
      <c r="Z74" s="10" t="str">
        <f aca="false">IF(ISERROR(MATCH(A74,'[1]liste reference'!$A$7:$A$904,0)),IF(ISERROR(MATCH(A74,'[1]liste reference'!$B$7:$B$904,0)),"",(MATCH(A74,'[1]liste reference'!$B$7:$B$904,0))),(MATCH(A74,'[1]liste reference'!$A$7:$A$904,0)))</f>
        <v/>
      </c>
      <c r="AA74" s="221"/>
      <c r="AB74" s="222"/>
      <c r="AC74" s="222"/>
      <c r="BC74" s="10" t="str">
        <f aca="false">IF(A74="","",1)</f>
        <v/>
      </c>
    </row>
    <row r="75" customFormat="false" ht="12.75" hidden="true" customHeight="false" outlineLevel="0" collapsed="false">
      <c r="A75" s="203"/>
      <c r="B75" s="204"/>
      <c r="C75" s="205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06" t="n">
        <f aca="false">IF(D75="",0,VLOOKUP(D75,D$22:D59,1,0))</f>
        <v>0</v>
      </c>
      <c r="F75" s="207" t="n">
        <f aca="false">($B75*$B$7+$C75*$C$7)/100</f>
        <v>0</v>
      </c>
      <c r="G75" s="208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09" t="str">
        <f aca="false">IF(A75="","x",IF(ISERROR(VLOOKUP($A75,'[1]liste reference'!$A$7:$P$904,14,0)),IF(ISERROR(VLOOKUP($A75,'[1]liste reference'!$B$7:$P$904,13,0)),"x",VLOOKUP($A75,'[1]liste reference'!$B$7:$P$904,13,0)),VLOOKUP($A75,'[1]liste reference'!$A$7:$P$904,14,0)))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13"/>
      <c r="M75" s="213"/>
      <c r="N75" s="213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3" t="n">
        <f aca="false">IF(ISERROR(R75*J75),0,R75*J75)</f>
        <v>0</v>
      </c>
      <c r="V75" s="218" t="n">
        <v>0</v>
      </c>
      <c r="W75" s="219"/>
      <c r="Y75" s="220" t="str">
        <f aca="false">IF(A75="new.cod","NEWCOD",IF(AND((Z75=""),ISTEXT(A75)),A75,IF(Z75="","",INDEX('[1]liste reference'!$A$7:$A$904,Z75))))</f>
        <v/>
      </c>
      <c r="Z75" s="10" t="str">
        <f aca="false">IF(ISERROR(MATCH(A75,'[1]liste reference'!$A$7:$A$904,0)),IF(ISERROR(MATCH(A75,'[1]liste reference'!$B$7:$B$904,0)),"",(MATCH(A75,'[1]liste reference'!$B$7:$B$904,0))),(MATCH(A75,'[1]liste reference'!$A$7:$A$904,0)))</f>
        <v/>
      </c>
      <c r="AA75" s="221"/>
      <c r="AB75" s="222"/>
      <c r="AC75" s="222"/>
      <c r="BC75" s="10" t="str">
        <f aca="false">IF(A75="","",1)</f>
        <v/>
      </c>
    </row>
    <row r="76" customFormat="false" ht="12.75" hidden="true" customHeight="false" outlineLevel="0" collapsed="false">
      <c r="A76" s="203"/>
      <c r="B76" s="204"/>
      <c r="C76" s="205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06" t="n">
        <f aca="false">IF(D76="",0,VLOOKUP(D76,D$22:D59,1,0))</f>
        <v>0</v>
      </c>
      <c r="F76" s="207" t="n">
        <f aca="false">($B76*$B$7+$C76*$C$7)/100</f>
        <v>0</v>
      </c>
      <c r="G76" s="208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09" t="str">
        <f aca="false">IF(A76="","x",IF(ISERROR(VLOOKUP($A76,'[1]liste reference'!$A$7:$P$904,14,0)),IF(ISERROR(VLOOKUP($A76,'[1]liste reference'!$B$7:$P$904,13,0)),"x",VLOOKUP($A76,'[1]liste reference'!$B$7:$P$904,13,0)),VLOOKUP($A76,'[1]liste reference'!$A$7:$P$904,14,0)))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13"/>
      <c r="M76" s="213"/>
      <c r="N76" s="213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3" t="n">
        <f aca="false">IF(ISERROR(R76*J76),0,R76*J76)</f>
        <v>0</v>
      </c>
      <c r="V76" s="218" t="n">
        <v>0</v>
      </c>
      <c r="W76" s="219"/>
      <c r="Y76" s="220" t="str">
        <f aca="false">IF(A76="new.cod","NEWCOD",IF(AND((Z76=""),ISTEXT(A76)),A76,IF(Z76="","",INDEX('[1]liste reference'!$A$7:$A$904,Z76))))</f>
        <v/>
      </c>
      <c r="Z76" s="10" t="str">
        <f aca="false">IF(ISERROR(MATCH(A76,'[1]liste reference'!$A$7:$A$904,0)),IF(ISERROR(MATCH(A76,'[1]liste reference'!$B$7:$B$904,0)),"",(MATCH(A76,'[1]liste reference'!$B$7:$B$904,0))),(MATCH(A76,'[1]liste reference'!$A$7:$A$904,0)))</f>
        <v/>
      </c>
      <c r="AA76" s="221"/>
      <c r="AB76" s="222"/>
      <c r="AC76" s="222"/>
      <c r="BC76" s="10" t="str">
        <f aca="false">IF(A76="","",1)</f>
        <v/>
      </c>
    </row>
    <row r="77" customFormat="false" ht="12.75" hidden="true" customHeight="false" outlineLevel="0" collapsed="false">
      <c r="A77" s="203"/>
      <c r="B77" s="204"/>
      <c r="C77" s="205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06" t="n">
        <f aca="false">IF(D77="",0,VLOOKUP(D77,D$22:D75,1,0))</f>
        <v>0</v>
      </c>
      <c r="F77" s="207" t="n">
        <f aca="false">($B77*$B$7+$C77*$C$7)/100</f>
        <v>0</v>
      </c>
      <c r="G77" s="208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09" t="str">
        <f aca="false">IF(A77="","x",IF(ISERROR(VLOOKUP($A77,'[1]liste reference'!$A$7:$P$904,14,0)),IF(ISERROR(VLOOKUP($A77,'[1]liste reference'!$B$7:$P$904,13,0)),"x",VLOOKUP($A77,'[1]liste reference'!$B$7:$P$904,13,0)),VLOOKUP($A77,'[1]liste reference'!$A$7:$P$904,14,0)))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13"/>
      <c r="M77" s="213"/>
      <c r="N77" s="213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3" t="n">
        <f aca="false">IF(ISERROR(R77*J77),0,R77*J77)</f>
        <v>0</v>
      </c>
      <c r="V77" s="218" t="n">
        <v>0</v>
      </c>
      <c r="W77" s="219"/>
      <c r="Y77" s="220" t="str">
        <f aca="false">IF(A77="new.cod","NEWCOD",IF(AND((Z77=""),ISTEXT(A77)),A77,IF(Z77="","",INDEX('[1]liste reference'!$A$7:$A$904,Z77))))</f>
        <v/>
      </c>
      <c r="Z77" s="10" t="str">
        <f aca="false">IF(ISERROR(MATCH(A77,'[1]liste reference'!$A$7:$A$904,0)),IF(ISERROR(MATCH(A77,'[1]liste reference'!$B$7:$B$904,0)),"",(MATCH(A77,'[1]liste reference'!$B$7:$B$904,0))),(MATCH(A77,'[1]liste reference'!$A$7:$A$904,0)))</f>
        <v/>
      </c>
      <c r="AA77" s="221"/>
      <c r="AB77" s="222"/>
      <c r="AC77" s="222"/>
      <c r="BC77" s="10" t="str">
        <f aca="false">IF(A77="","",1)</f>
        <v/>
      </c>
    </row>
    <row r="78" customFormat="false" ht="12.75" hidden="true" customHeight="false" outlineLevel="0" collapsed="false">
      <c r="A78" s="203"/>
      <c r="B78" s="204"/>
      <c r="C78" s="205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06" t="n">
        <f aca="false">IF(D78="",0,VLOOKUP(D78,D$22:D75,1,0))</f>
        <v>0</v>
      </c>
      <c r="F78" s="207" t="n">
        <f aca="false">($B78*$B$7+$C78*$C$7)/100</f>
        <v>0</v>
      </c>
      <c r="G78" s="208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09" t="str">
        <f aca="false">IF(A78="","x",IF(ISERROR(VLOOKUP($A78,'[1]liste reference'!$A$7:$P$904,14,0)),IF(ISERROR(VLOOKUP($A78,'[1]liste reference'!$B$7:$P$904,13,0)),"x",VLOOKUP($A78,'[1]liste reference'!$B$7:$P$904,13,0)),VLOOKUP($A78,'[1]liste reference'!$A$7:$P$904,14,0)))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13"/>
      <c r="M78" s="213"/>
      <c r="N78" s="213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3" t="n">
        <f aca="false">IF(ISERROR(R78*J78),0,R78*J78)</f>
        <v>0</v>
      </c>
      <c r="V78" s="218" t="n">
        <v>0</v>
      </c>
      <c r="W78" s="219"/>
      <c r="Y78" s="220" t="str">
        <f aca="false">IF(A78="new.cod","NEWCOD",IF(AND((Z78=""),ISTEXT(A78)),A78,IF(Z78="","",INDEX('[1]liste reference'!$A$7:$A$904,Z78))))</f>
        <v/>
      </c>
      <c r="Z78" s="10" t="str">
        <f aca="false">IF(ISERROR(MATCH(A78,'[1]liste reference'!$A$7:$A$904,0)),IF(ISERROR(MATCH(A78,'[1]liste reference'!$B$7:$B$904,0)),"",(MATCH(A78,'[1]liste reference'!$B$7:$B$904,0))),(MATCH(A78,'[1]liste reference'!$A$7:$A$904,0)))</f>
        <v/>
      </c>
      <c r="AA78" s="221"/>
      <c r="AB78" s="222"/>
      <c r="AC78" s="222"/>
      <c r="BC78" s="10" t="str">
        <f aca="false">IF(A78="","",1)</f>
        <v/>
      </c>
    </row>
    <row r="79" customFormat="false" ht="12.75" hidden="true" customHeight="false" outlineLevel="0" collapsed="false">
      <c r="A79" s="203"/>
      <c r="B79" s="204"/>
      <c r="C79" s="205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06" t="n">
        <f aca="false">IF(D79="",0,VLOOKUP(D79,D$22:D75,1,0))</f>
        <v>0</v>
      </c>
      <c r="F79" s="207" t="n">
        <f aca="false">($B79*$B$7+$C79*$C$7)/100</f>
        <v>0</v>
      </c>
      <c r="G79" s="208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09" t="str">
        <f aca="false">IF(A79="","x",IF(ISERROR(VLOOKUP($A79,'[1]liste reference'!$A$7:$P$904,14,0)),IF(ISERROR(VLOOKUP($A79,'[1]liste reference'!$B$7:$P$904,13,0)),"x",VLOOKUP($A79,'[1]liste reference'!$B$7:$P$904,13,0)),VLOOKUP($A79,'[1]liste reference'!$A$7:$P$904,14,0)))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13"/>
      <c r="M79" s="213"/>
      <c r="N79" s="213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3" t="n">
        <f aca="false">IF(ISERROR(R79*J79),0,R79*J79)</f>
        <v>0</v>
      </c>
      <c r="V79" s="218" t="n">
        <v>0</v>
      </c>
      <c r="W79" s="219"/>
      <c r="Y79" s="220" t="str">
        <f aca="false">IF(A79="new.cod","NEWCOD",IF(AND((Z79=""),ISTEXT(A79)),A79,IF(Z79="","",INDEX('[1]liste reference'!$A$7:$A$904,Z79))))</f>
        <v/>
      </c>
      <c r="Z79" s="10" t="str">
        <f aca="false">IF(ISERROR(MATCH(A79,'[1]liste reference'!$A$7:$A$904,0)),IF(ISERROR(MATCH(A79,'[1]liste reference'!$B$7:$B$904,0)),"",(MATCH(A79,'[1]liste reference'!$B$7:$B$904,0))),(MATCH(A79,'[1]liste reference'!$A$7:$A$904,0)))</f>
        <v/>
      </c>
      <c r="AA79" s="221"/>
      <c r="AB79" s="222"/>
      <c r="AC79" s="222"/>
      <c r="BC79" s="10" t="str">
        <f aca="false">IF(A79="","",1)</f>
        <v/>
      </c>
    </row>
    <row r="80" customFormat="false" ht="12.75" hidden="true" customHeight="false" outlineLevel="0" collapsed="false">
      <c r="A80" s="203"/>
      <c r="B80" s="204"/>
      <c r="C80" s="205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06" t="n">
        <f aca="false">IF(D80="",0,VLOOKUP(D80,D$22:D79,1,0))</f>
        <v>0</v>
      </c>
      <c r="F80" s="207" t="n">
        <f aca="false">($B80*$B$7+$C80*$C$7)/100</f>
        <v>0</v>
      </c>
      <c r="G80" s="208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09" t="str">
        <f aca="false">IF(A80="","x",IF(ISERROR(VLOOKUP($A80,'[1]liste reference'!$A$7:$P$904,14,0)),IF(ISERROR(VLOOKUP($A80,'[1]liste reference'!$B$7:$P$904,13,0)),"x",VLOOKUP($A80,'[1]liste reference'!$B$7:$P$904,13,0)),VLOOKUP($A80,'[1]liste reference'!$A$7:$P$904,14,0)))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13"/>
      <c r="M80" s="213"/>
      <c r="N80" s="213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3" t="n">
        <f aca="false">IF(ISERROR(R80*J80),0,R80*J80)</f>
        <v>0</v>
      </c>
      <c r="V80" s="218" t="n">
        <v>0</v>
      </c>
      <c r="W80" s="219"/>
      <c r="Y80" s="220" t="str">
        <f aca="false">IF(A80="new.cod","NEWCOD",IF(AND((Z80=""),ISTEXT(A80)),A80,IF(Z80="","",INDEX('[1]liste reference'!$A$7:$A$904,Z80))))</f>
        <v/>
      </c>
      <c r="Z80" s="10" t="str">
        <f aca="false">IF(ISERROR(MATCH(A80,'[1]liste reference'!$A$7:$A$904,0)),IF(ISERROR(MATCH(A80,'[1]liste reference'!$B$7:$B$904,0)),"",(MATCH(A80,'[1]liste reference'!$B$7:$B$904,0))),(MATCH(A80,'[1]liste reference'!$A$7:$A$904,0)))</f>
        <v/>
      </c>
      <c r="AA80" s="221"/>
      <c r="AB80" s="222"/>
      <c r="AC80" s="222"/>
      <c r="BC80" s="10" t="str">
        <f aca="false">IF(A80="","",1)</f>
        <v/>
      </c>
    </row>
    <row r="81" customFormat="false" ht="12.75" hidden="true" customHeight="false" outlineLevel="0" collapsed="false">
      <c r="A81" s="203"/>
      <c r="B81" s="204"/>
      <c r="C81" s="205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06" t="n">
        <f aca="false">IF(D81="",0,VLOOKUP(D81,D$21:D80,1,0))</f>
        <v>0</v>
      </c>
      <c r="F81" s="207" t="n">
        <f aca="false">($B81*$B$7+$C81*$C$7)/100</f>
        <v>0</v>
      </c>
      <c r="G81" s="208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09" t="str">
        <f aca="false">IF(A81="","x",IF(ISERROR(VLOOKUP($A81,'[1]liste reference'!$A$7:$P$904,14,0)),IF(ISERROR(VLOOKUP($A81,'[1]liste reference'!$B$7:$P$904,13,0)),"x",VLOOKUP($A81,'[1]liste reference'!$B$7:$P$904,13,0)),VLOOKUP($A81,'[1]liste reference'!$A$7:$P$904,14,0)))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26"/>
      <c r="M81" s="226"/>
      <c r="N81" s="226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3" t="n">
        <f aca="false">IF(ISERROR(R81*J81),0,R81*J81)</f>
        <v>0</v>
      </c>
      <c r="V81" s="218" t="n">
        <v>0</v>
      </c>
      <c r="W81" s="219"/>
      <c r="X81" s="229"/>
      <c r="Y81" s="220" t="str">
        <f aca="false">IF(A81="new.cod","NEWCOD",IF(AND((Z81=""),ISTEXT(A81)),A81,IF(Z81="","",INDEX('[1]liste reference'!$A$7:$A$904,Z81))))</f>
        <v/>
      </c>
      <c r="Z81" s="10" t="str">
        <f aca="false">IF(ISERROR(MATCH(A81,'[1]liste reference'!$A$7:$A$904,0)),IF(ISERROR(MATCH(A81,'[1]liste reference'!$B$7:$B$904,0)),"",(MATCH(A81,'[1]liste reference'!$B$7:$B$904,0))),(MATCH(A81,'[1]liste reference'!$A$7:$A$904,0)))</f>
        <v/>
      </c>
      <c r="AA81" s="221"/>
      <c r="AB81" s="222"/>
      <c r="AC81" s="222"/>
      <c r="BC81" s="10" t="str">
        <f aca="false">IF(A81="","",1)</f>
        <v/>
      </c>
    </row>
    <row r="82" customFormat="false" ht="12.75" hidden="true" customHeight="false" outlineLevel="0" collapsed="false">
      <c r="A82" s="230"/>
      <c r="B82" s="231"/>
      <c r="C82" s="232"/>
      <c r="D82" s="23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09" t="str">
        <f aca="false">IF(A82="","x",IF(ISERROR(VLOOKUP($A82,'[1]liste reference'!$A$7:$P$904,14,0)),IF(ISERROR(VLOOKUP($A82,'[1]liste reference'!$B$7:$P$904,13,0)),"x",VLOOKUP($A82,'[1]liste reference'!$B$7:$P$904,13,0)),VLOOKUP($A82,'[1]liste reference'!$A$7:$P$904,14,0)))</f>
        <v>x</v>
      </c>
      <c r="I82" s="236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36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12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37"/>
      <c r="M82" s="237"/>
      <c r="N82" s="237"/>
      <c r="O82" s="238"/>
      <c r="P82" s="239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3" t="n">
        <f aca="false">IF(ISERROR(R82*J82),0,R82*J82)</f>
        <v>0</v>
      </c>
      <c r="V82" s="218" t="n">
        <v>0</v>
      </c>
      <c r="W82" s="240"/>
      <c r="X82" s="241"/>
      <c r="Y82" s="220" t="str">
        <f aca="false">IF(A82="new.cod","NEWCOD",IF(AND((Z82=""),ISTEXT(A82)),A82,IF(Z82="","",INDEX('[1]liste reference'!$A$7:$A$904,Z82))))</f>
        <v/>
      </c>
      <c r="Z82" s="10" t="str">
        <f aca="false">IF(ISERROR(MATCH(A82,'[1]liste reference'!$A$7:$A$904,0)),IF(ISERROR(MATCH(A82,'[1]liste reference'!$B$7:$B$904,0)),"",(MATCH(A82,'[1]liste reference'!$B$7:$B$904,0))),(MATCH(A82,'[1]liste reference'!$A$7:$A$904,0)))</f>
        <v/>
      </c>
      <c r="AA82" s="221"/>
      <c r="AB82" s="222"/>
      <c r="AC82" s="222"/>
      <c r="BC82" s="10" t="str">
        <f aca="false">IF(A82="","",1)</f>
        <v/>
      </c>
    </row>
    <row r="83" customFormat="false" ht="15" hidden="true" customHeight="false" outlineLevel="0" collapsed="false">
      <c r="A83" s="242" t="s">
        <v>86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7"/>
      <c r="N83" s="217"/>
      <c r="O83" s="243"/>
      <c r="P83" s="243"/>
      <c r="Q83" s="243"/>
      <c r="R83" s="243"/>
      <c r="S83" s="243"/>
      <c r="T83" s="10"/>
      <c r="U83" s="10"/>
      <c r="V83" s="243"/>
      <c r="W83" s="243"/>
      <c r="X83" s="243"/>
      <c r="Y83" s="244"/>
      <c r="Z83" s="244"/>
      <c r="AA83" s="244"/>
      <c r="AB83" s="245"/>
      <c r="AC83" s="245"/>
      <c r="AD83" s="245"/>
    </row>
    <row r="84" customFormat="false" ht="12.75" hidden="true" customHeight="false" outlineLevel="0" collapsed="false">
      <c r="A84" s="246" t="str">
        <f aca="false">A3</f>
        <v>Baumale</v>
      </c>
      <c r="B84" s="247" t="str">
        <f aca="false">C3</f>
        <v>Vebron</v>
      </c>
      <c r="C84" s="248" t="n">
        <f aca="false">A4</f>
        <v>40702</v>
      </c>
      <c r="D84" s="249" t="n">
        <f aca="false">IF(ISERROR(SUM($T$23:$T$82)/SUM($U$23:$U$82)),"",SUM($T$23:$T$82)/SUM($U$23:$U$82))</f>
        <v>11.3</v>
      </c>
      <c r="E84" s="250" t="n">
        <f aca="false">N13</f>
        <v>7</v>
      </c>
      <c r="F84" s="247" t="n">
        <f aca="false">N14</f>
        <v>6</v>
      </c>
      <c r="G84" s="247" t="n">
        <f aca="false">N15</f>
        <v>5</v>
      </c>
      <c r="H84" s="247" t="n">
        <f aca="false">N16</f>
        <v>1</v>
      </c>
      <c r="I84" s="247" t="n">
        <f aca="false">N17</f>
        <v>0</v>
      </c>
      <c r="J84" s="251" t="n">
        <f aca="false">N8</f>
        <v>10.5</v>
      </c>
      <c r="K84" s="249" t="n">
        <f aca="false">N9</f>
        <v>3.01662062579967</v>
      </c>
      <c r="L84" s="250" t="n">
        <f aca="false">N10</f>
        <v>6</v>
      </c>
      <c r="M84" s="250" t="n">
        <f aca="false">N11</f>
        <v>15</v>
      </c>
      <c r="N84" s="249" t="n">
        <f aca="false">O8</f>
        <v>1.16666666666667</v>
      </c>
      <c r="O84" s="249" t="n">
        <f aca="false">O9</f>
        <v>0.408248290463863</v>
      </c>
      <c r="P84" s="250"/>
      <c r="Q84" s="250" t="n">
        <f aca="false">O10</f>
        <v>1</v>
      </c>
      <c r="R84" s="250" t="n">
        <f aca="false">O11</f>
        <v>2</v>
      </c>
      <c r="S84" s="252" t="n">
        <f aca="false">F21</f>
        <v>2.6236</v>
      </c>
      <c r="T84" s="250" t="n">
        <f aca="false">K11</f>
        <v>0</v>
      </c>
      <c r="U84" s="250" t="n">
        <f aca="false">K12</f>
        <v>4</v>
      </c>
      <c r="V84" s="250" t="n">
        <f aca="false">K13</f>
        <v>2</v>
      </c>
      <c r="W84" s="253" t="n">
        <f aca="false">K14</f>
        <v>1</v>
      </c>
      <c r="X84" s="254" t="n">
        <f aca="false">K15</f>
        <v>0</v>
      </c>
      <c r="Z84" s="255"/>
      <c r="AA84" s="255"/>
      <c r="AB84" s="245"/>
      <c r="AC84" s="245"/>
      <c r="AD84" s="245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56" t="s">
        <v>87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8" t="n">
        <f aca="false">VLOOKUP(MAX($S$23:$S$82),($S$23:$U$82),1,0)</f>
        <v>36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8" t="n">
        <f aca="false">VLOOKUP((S87),($S$23:$U$82),2,0)</f>
        <v>36</v>
      </c>
      <c r="T88" s="10"/>
      <c r="U88" s="10"/>
      <c r="V88" s="10"/>
    </row>
    <row r="89" customFormat="false" ht="12.75" hidden="false" customHeight="false" outlineLevel="0" collapsed="false">
      <c r="Q89" s="10" t="s">
        <v>90</v>
      </c>
      <c r="R89" s="10"/>
      <c r="S89" s="218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57" t="n">
        <f aca="false">IF(ISERROR(SUM($T$23:$T$82)/SUM($U$23:$U$82)),"",(SUM($T$23:$T$82)-S88)/(SUM($U$23:$U$82)-S89))</f>
        <v>11</v>
      </c>
      <c r="T90" s="10"/>
    </row>
    <row r="91" customFormat="false" ht="12.75" hidden="false" customHeight="false" outlineLevel="0" collapsed="false">
      <c r="Q91" s="217" t="s">
        <v>92</v>
      </c>
      <c r="R91" s="217"/>
      <c r="S91" s="217" t="str">
        <f aca="false">INDEX('[1]liste reference'!$A$7:$A$904,$T$91)</f>
        <v>RHYRIP</v>
      </c>
      <c r="T91" s="10" t="n">
        <f aca="false">IF(ISERROR(MATCH($S$93,'[1]liste reference'!$A$7:$A$904,0)),MATCH($S$93,'[1]liste reference'!$B$7:$B$904,0),(MATCH($S$93,'[1]liste reference'!$A$7:$A$904,0)))</f>
        <v>253</v>
      </c>
      <c r="U91" s="245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5</v>
      </c>
      <c r="T92" s="10"/>
    </row>
    <row r="93" customFormat="false" ht="12.75" hidden="false" customHeight="false" outlineLevel="0" collapsed="false">
      <c r="Q93" s="217" t="s">
        <v>94</v>
      </c>
      <c r="R93" s="10"/>
      <c r="S93" s="217" t="str">
        <f aca="false">INDEX($A$23:$A$82,$S$92)</f>
        <v>RHYRIP</v>
      </c>
      <c r="T93" s="10"/>
    </row>
    <row r="94" customFormat="false" ht="12.75" hidden="false" customHeight="false" outlineLevel="0" collapsed="false">
      <c r="S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K23:O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AND($I23="",$J23="")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="saisir un nombre compris entre 0 et 100 %" errorStyle="stop" operator="between" showDropDown="false" showErrorMessage="true" showInputMessage="false" sqref="B10:C10" type="list">
      <formula1>"absent,peu abd.,abondant,très abd."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36 B39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2013-09-20T09:01:32Z</dcterms:created>
  <dc:creator>Yannick Letet</dc:creator>
  <dc:description/>
  <dc:language>fr-FR</dc:language>
  <cp:lastModifiedBy>Yannick Letet</cp:lastModifiedBy>
  <dcterms:modified xsi:type="dcterms:W3CDTF">2013-09-20T09:01:50Z</dcterms:modified>
  <cp:revision>0</cp:revision>
  <dc:subject/>
  <dc:title/>
</cp:coreProperties>
</file>