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<sst xmlns="http://schemas.openxmlformats.org/spreadsheetml/2006/main" count="96" uniqueCount="92">
  <si>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</si>
  <si>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</si>
  <si>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</si>
  <si>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L.BOURGOIN</t>
  </si>
  <si>
    <t xml:space="preserve">conforme AFNOR T90-395 oct. 2003</t>
  </si>
  <si>
    <t xml:space="preserve">IRANCE</t>
  </si>
  <si>
    <t xml:space="preserve">IRANCE A MEZERIAT</t>
  </si>
  <si>
    <t xml:space="preserve">06048540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</si>
  <si>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</si>
  <si>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</si>
  <si>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</si>
  <si>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</si>
  <si>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</si>
  <si>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</si>
  <si>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</si>
  <si>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</si>
  <si>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</si>
  <si>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</si>
  <si>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</si>
  <si>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</si>
  <si>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</si>
  <si>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</si>
  <si>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</si>
  <si>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</si>
  <si>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</si>
  <si>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</si>
  <si>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</si>
  <si>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</si>
  <si>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</si>
  <si>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</si>
  <si>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</si>
  <si>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</si>
  <si>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</si>
  <si>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</si>
  <si>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</si>
  <si>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</si>
  <si>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</si>
  <si>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</si>
  <si>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</si>
  <si>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</si>
  <si>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</si>
  <si>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</si>
  <si>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</si>
  <si>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</si>
  <si>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</si>
  <si>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</si>
  <si>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</si>
  <si>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</si>
  <si>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</si>
  <si>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</si>
  <si>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</si>
  <si>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</si>
  <si>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</si>
  <si>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</si>
  <si>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</si>
  <si>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</si>
  <si>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</si>
  <si>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</si>
  <si>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</si>
  <si>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</si>
  <si>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</si>
  <si>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</si>
  <si>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</si>
  <si>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</si>
  <si>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</si>
  <si>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</si>
  <si>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</si>
  <si>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</si>
  <si>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</si>
  <si>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</si>
  <si>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</si>
  <si>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</si>
  <si>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</si>
  <si>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</si>
  <si>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</si>
  <si>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</si>
  <si>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</si>
  <si>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</si>
  <si>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PHOSPX</t>
  </si>
  <si>
    <t xml:space="preserve">PELEND</t>
  </si>
  <si>
    <t xml:space="preserve">MYRSPI</t>
  </si>
  <si>
    <t xml:space="preserve">NUPLUT</t>
  </si>
  <si>
    <t xml:space="preserve">SOADUL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</si>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</sst>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i val="true"/>
      <sz val="11"/>
      <color rgb="FF000000"/>
      <name val="Calibri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  <fill>
      <patternFill patternType="solid">
        <fgColor rgb="FF00CCFF"/>
        <bgColor rgb="FF33CCCC"/>
      </patternFill>
    </fill>
    <fill>
      <patternFill patternType="solid">
        <fgColor rgb="FFFFCC00"/>
        <bgColor rgb="FFFFFF0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8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1" fillId="7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6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1" fillId="12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13" borderId="1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95760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Temp/Temp1_IBMR_2013_rapports_reedites.zip/13011_IRMEZ_04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41521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11.3125</v>
      </c>
      <c r="M5" s="53"/>
      <c r="N5" s="54" t="s">
        <v>16</v>
      </c>
      <c r="O5" s="55" t="n">
        <v>9.1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60</v>
      </c>
      <c r="C7" s="67" t="n">
        <v>40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10.2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11.13</v>
      </c>
      <c r="C9" s="87" t="n">
        <v>0.22</v>
      </c>
      <c r="D9" s="88"/>
      <c r="E9" s="88"/>
      <c r="F9" s="89" t="n">
        <f aca="false">($B9*$B$7+$C9*$C$7)/100</f>
        <v>6.766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3.31058907144937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4.03</v>
      </c>
      <c r="C12" s="119"/>
      <c r="D12" s="111"/>
      <c r="E12" s="111"/>
      <c r="F12" s="112" t="n">
        <f aca="false">($B12*$B$7+$C12*$C$7)/100</f>
        <v>2.418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 t="n">
        <v>0.01</v>
      </c>
      <c r="D13" s="111"/>
      <c r="E13" s="111"/>
      <c r="F13" s="112" t="n">
        <f aca="false">($B13*$B$7+$C13*$C$7)/100</f>
        <v>0.004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1</v>
      </c>
      <c r="L13" s="116"/>
      <c r="M13" s="127" t="s">
        <v>41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7.1</v>
      </c>
      <c r="C15" s="136" t="n">
        <v>0.21</v>
      </c>
      <c r="D15" s="111"/>
      <c r="E15" s="111"/>
      <c r="F15" s="112" t="n">
        <f aca="false">($B15*$B$7+$C15*$C$7)/100</f>
        <v>4.344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47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 t="n">
        <v>7</v>
      </c>
      <c r="C16" s="110" t="n">
        <v>0.1</v>
      </c>
      <c r="D16" s="140"/>
      <c r="E16" s="140"/>
      <c r="F16" s="141"/>
      <c r="G16" s="141" t="n">
        <f aca="false">($B16*$B$7+$C16*$C$7)/100</f>
        <v>4.24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4.13</v>
      </c>
      <c r="C17" s="119" t="n">
        <v>0.11</v>
      </c>
      <c r="D17" s="111"/>
      <c r="E17" s="111"/>
      <c r="F17" s="143"/>
      <c r="G17" s="112" t="n">
        <f aca="false">($B17*$B$7+$C17*$C$7)/100</f>
        <v>2.522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0.004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6.766</v>
      </c>
      <c r="G19" s="156" t="n">
        <f aca="false">SUM(G16:G18)</f>
        <v>6.766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11.13</v>
      </c>
      <c r="C20" s="166" t="n">
        <f aca="false">SUM(C23:C82)</f>
        <v>0.22</v>
      </c>
      <c r="D20" s="167"/>
      <c r="E20" s="168" t="s">
        <v>53</v>
      </c>
      <c r="F20" s="169" t="n">
        <f aca="false">($B20*$B$7+$C20*$C$7)/100</f>
        <v>6.766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6.678</v>
      </c>
      <c r="C21" s="179" t="n">
        <f aca="false">C20*C7/100</f>
        <v>0.088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6.766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5" hidden="false" customHeight="false" outlineLevel="0" collapsed="false">
      <c r="A23" s="204" t="s">
        <v>77</v>
      </c>
      <c r="B23" s="205" t="n">
        <v>0.01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0.006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0.006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5" hidden="false" customHeight="false" outlineLevel="0" collapsed="false">
      <c r="A24" s="204" t="s">
        <v>16</v>
      </c>
      <c r="B24" s="205" t="n">
        <v>4</v>
      </c>
      <c r="C24" s="205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Hildenbrandia sp.</v>
      </c>
      <c r="E24" s="222" t="e">
        <f aca="false">IF(D24="",0,VLOOKUP(D24,D$22:D23,1,0))</f>
        <v>#N/A</v>
      </c>
      <c r="F24" s="223" t="n">
        <f aca="false">($B24*$B$7+$C24*$C$7)/100</f>
        <v>2.4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15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Hildenbrandia sp.</v>
      </c>
      <c r="L24" s="224"/>
      <c r="M24" s="224"/>
      <c r="N24" s="224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1157</v>
      </c>
      <c r="Q24" s="215" t="n">
        <f aca="false">IF(ISTEXT(H24),"",(B24*$B$7/100)+(C24*$C$7/100))</f>
        <v>2.4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45</v>
      </c>
      <c r="T24" s="216" t="n">
        <f aca="false">IF(ISERROR(R24*I24*J24),0,R24*I24*J24)</f>
        <v>90</v>
      </c>
      <c r="U24" s="225" t="n">
        <f aca="false">IF(ISERROR(R24*J24),0,R24*J24)</f>
        <v>6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HILSPX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30</v>
      </c>
      <c r="AA24" s="220"/>
      <c r="AB24" s="221"/>
      <c r="AC24" s="221"/>
      <c r="BB24" s="10" t="n">
        <f aca="false">IF(A24="","",1)</f>
        <v>1</v>
      </c>
    </row>
    <row r="25" customFormat="false" ht="15" hidden="false" customHeight="false" outlineLevel="0" collapsed="false">
      <c r="A25" s="204" t="s">
        <v>78</v>
      </c>
      <c r="B25" s="205" t="n">
        <v>0.02</v>
      </c>
      <c r="C25" s="205" t="n">
        <v>0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2" t="e">
        <f aca="false">IF(D25="",0,VLOOKUP(D25,D$22:D24,1,0))</f>
        <v>#N/A</v>
      </c>
      <c r="F25" s="223" t="n">
        <f aca="false">($B25*$B$7+$C25*$C$7)/100</f>
        <v>0.012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4"/>
      <c r="M25" s="224"/>
      <c r="N25" s="224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5" t="n">
        <f aca="false">IF(ISTEXT(H25),"",(B25*$B$7/100)+(C25*$C$7/100))</f>
        <v>0.012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5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5" hidden="false" customHeight="false" outlineLevel="0" collapsed="false">
      <c r="A26" s="226" t="s">
        <v>79</v>
      </c>
      <c r="B26" s="205" t="n">
        <v>0</v>
      </c>
      <c r="C26" s="205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Pellia endiviifolia</v>
      </c>
      <c r="E26" s="222" t="e">
        <f aca="false">IF(D26="",0,VLOOKUP(D26,D$22:D25,1,0))</f>
        <v>#N/A</v>
      </c>
      <c r="F26" s="223" t="n">
        <f aca="false">($B26*$B$7+$C26*$C$7)/100</f>
        <v>0.004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BRh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4</v>
      </c>
      <c r="I26" s="210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0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Pellia endiviifolia</v>
      </c>
      <c r="L26" s="224"/>
      <c r="M26" s="224"/>
      <c r="N26" s="224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1197</v>
      </c>
      <c r="Q26" s="215" t="n">
        <f aca="false">IF(ISTEXT(H26),"",(B26*$B$7/100)+(C26*$C$7/100))</f>
        <v>0.004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0</v>
      </c>
      <c r="T26" s="216" t="n">
        <f aca="false">IF(ISERROR(R26*I26*J26),0,R26*I26*J26)</f>
        <v>0</v>
      </c>
      <c r="U26" s="225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PELEND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120</v>
      </c>
      <c r="AA26" s="220"/>
      <c r="AB26" s="221"/>
      <c r="AC26" s="221"/>
      <c r="BB26" s="10" t="n">
        <f aca="false">IF(A26="","",1)</f>
        <v>1</v>
      </c>
    </row>
    <row r="27" customFormat="false" ht="15" hidden="false" customHeight="false" outlineLevel="0" collapsed="false">
      <c r="A27" s="227" t="s">
        <v>80</v>
      </c>
      <c r="B27" s="205" t="n">
        <v>0.1</v>
      </c>
      <c r="C27" s="205" t="n">
        <v>0.1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Myriophyllum spicatum</v>
      </c>
      <c r="E27" s="222" t="e">
        <f aca="false">IF(D27="",0,VLOOKUP(D27,D$22:D26,1,0))</f>
        <v>#N/A</v>
      </c>
      <c r="F27" s="223" t="n">
        <f aca="false">($B27*$B$7+$C27*$C$7)/100</f>
        <v>0.1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PHy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7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8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Myriophyllum spicatum</v>
      </c>
      <c r="L27" s="224"/>
      <c r="M27" s="224"/>
      <c r="N27" s="224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1778</v>
      </c>
      <c r="Q27" s="215" t="n">
        <f aca="false">IF(ISTEXT(H27),"",(B27*$B$7/100)+(C27*$C$7/100))</f>
        <v>0.1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16</v>
      </c>
      <c r="T27" s="216" t="n">
        <f aca="false">IF(ISERROR(R27*I27*J27),0,R27*I27*J27)</f>
        <v>32</v>
      </c>
      <c r="U27" s="225" t="n">
        <f aca="false">IF(ISERROR(R27*J27),0,R27*J27)</f>
        <v>4</v>
      </c>
      <c r="V27" s="217" t="str">
        <f aca="false">IF(AND(A27="",F27=0),"",IF(F27=0,"Il manque le(s) % de rec. !",""))</f>
        <v/>
      </c>
      <c r="W27" s="228"/>
      <c r="Y27" s="219" t="str">
        <f aca="false">IF(A27="new.cod","NEWCOD",IF(AND((Z27=""),ISTEXT(A27)),A27,IF(Z27="","",INDEX('[1]liste reference'!$A$8:$A$904,Z27))))</f>
        <v>MYRSPI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373</v>
      </c>
      <c r="AA27" s="220"/>
      <c r="AB27" s="221"/>
      <c r="AC27" s="221"/>
      <c r="BB27" s="10" t="n">
        <f aca="false">IF(A27="","",1)</f>
        <v>1</v>
      </c>
    </row>
    <row r="28" customFormat="false" ht="15" hidden="false" customHeight="false" outlineLevel="0" collapsed="false">
      <c r="A28" s="227" t="s">
        <v>81</v>
      </c>
      <c r="B28" s="205" t="n">
        <v>7</v>
      </c>
      <c r="C28" s="205" t="n">
        <v>0.1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Nuphar lutea</v>
      </c>
      <c r="E28" s="222" t="e">
        <f aca="false">IF(D28="",0,VLOOKUP(D28,D$22:D27,1,0))</f>
        <v>#N/A</v>
      </c>
      <c r="F28" s="223" t="n">
        <f aca="false">($B28*$B$7+$C28*$C$7)/100</f>
        <v>4.24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PHy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7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9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Nuphar lutea</v>
      </c>
      <c r="L28" s="224"/>
      <c r="M28" s="224"/>
      <c r="N28" s="224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1839</v>
      </c>
      <c r="Q28" s="215" t="n">
        <f aca="false">IF(ISTEXT(H28),"",(B28*$B$7/100)+(C28*$C$7/100))</f>
        <v>4.24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27</v>
      </c>
      <c r="T28" s="216" t="n">
        <f aca="false">IF(ISERROR(R28*I28*J28),0,R28*I28*J28)</f>
        <v>27</v>
      </c>
      <c r="U28" s="225" t="n">
        <f aca="false">IF(ISERROR(R28*J28),0,R28*J28)</f>
        <v>3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NUPLUT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389</v>
      </c>
      <c r="AA28" s="220"/>
      <c r="AB28" s="221"/>
      <c r="AC28" s="221"/>
      <c r="BB28" s="10" t="n">
        <f aca="false">IF(A28="","",1)</f>
        <v>1</v>
      </c>
    </row>
    <row r="29" customFormat="false" ht="15" hidden="false" customHeight="false" outlineLevel="0" collapsed="false">
      <c r="A29" s="229" t="s">
        <v>82</v>
      </c>
      <c r="B29" s="205" t="n">
        <v>0</v>
      </c>
      <c r="C29" s="205" t="n">
        <v>0.01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Solanum dulcamara</v>
      </c>
      <c r="E29" s="222" t="e">
        <f aca="false">IF(D29="",0,VLOOKUP(D29,D$22:D28,1,0))</f>
        <v>#N/A</v>
      </c>
      <c r="F29" s="223" t="n">
        <f aca="false">($B29*$B$7+$C29*$C$7)/100</f>
        <v>0.004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PHg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9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Solanum dulcamara</v>
      </c>
      <c r="L29" s="224"/>
      <c r="M29" s="224"/>
      <c r="N29" s="224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1964</v>
      </c>
      <c r="Q29" s="215" t="n">
        <f aca="false">IF(ISTEXT(H29),"",(B29*$B$7/100)+(C29*$C$7/100))</f>
        <v>0.004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5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SOADUL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824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30"/>
      <c r="B30" s="231"/>
      <c r="C30" s="232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2" t="n">
        <f aca="false">IF(D30="",0,VLOOKUP(D30,D$22:D29,1,0))</f>
        <v>0</v>
      </c>
      <c r="F30" s="223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4"/>
      <c r="M30" s="224"/>
      <c r="N30" s="224"/>
      <c r="O30" s="213"/>
      <c r="P30" s="214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5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30"/>
      <c r="B31" s="231"/>
      <c r="C31" s="232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2" t="n">
        <f aca="false">IF(D31="",0,VLOOKUP(D31,D$22:D30,1,0))</f>
        <v>0</v>
      </c>
      <c r="F31" s="223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4"/>
      <c r="M31" s="224"/>
      <c r="N31" s="224"/>
      <c r="O31" s="213"/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5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30"/>
      <c r="B32" s="231"/>
      <c r="C32" s="232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2" t="n">
        <f aca="false">IF(D32="",0,VLOOKUP(D32,D$22:D31,1,0))</f>
        <v>0</v>
      </c>
      <c r="F32" s="223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4"/>
      <c r="M32" s="224"/>
      <c r="N32" s="224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5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30"/>
      <c r="B33" s="231"/>
      <c r="C33" s="232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2" t="n">
        <f aca="false">IF(D33="",0,VLOOKUP(D33,D$22:D32,1,0))</f>
        <v>0</v>
      </c>
      <c r="F33" s="223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4"/>
      <c r="M33" s="224"/>
      <c r="N33" s="224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5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30"/>
      <c r="B34" s="231"/>
      <c r="C34" s="232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2" t="n">
        <f aca="false">IF(D34="",0,VLOOKUP(D34,D$22:D33,1,0))</f>
        <v>0</v>
      </c>
      <c r="F34" s="233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4"/>
      <c r="M34" s="224"/>
      <c r="N34" s="224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5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30"/>
      <c r="B35" s="231"/>
      <c r="C35" s="232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2" t="n">
        <f aca="false">IF(D35="",0,VLOOKUP(D35,D$22:D34,1,0))</f>
        <v>0</v>
      </c>
      <c r="F35" s="233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4"/>
      <c r="M35" s="224"/>
      <c r="N35" s="224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5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30"/>
      <c r="B36" s="231"/>
      <c r="C36" s="232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2" t="n">
        <f aca="false">IF(D36="",0,VLOOKUP(D36,D$22:D35,1,0))</f>
        <v>0</v>
      </c>
      <c r="F36" s="233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4"/>
      <c r="M36" s="224"/>
      <c r="N36" s="224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5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30"/>
      <c r="B37" s="231"/>
      <c r="C37" s="232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2" t="n">
        <f aca="false">IF(D37="",0,VLOOKUP(D37,D$22:D36,1,0))</f>
        <v>0</v>
      </c>
      <c r="F37" s="233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4"/>
      <c r="M37" s="224"/>
      <c r="N37" s="224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5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30"/>
      <c r="B38" s="231"/>
      <c r="C38" s="232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2" t="n">
        <f aca="false">IF(D38="",0,VLOOKUP(D38,D$22:D37,1,0))</f>
        <v>0</v>
      </c>
      <c r="F38" s="233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4"/>
      <c r="M38" s="224"/>
      <c r="N38" s="224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5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30"/>
      <c r="B39" s="231"/>
      <c r="C39" s="232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2" t="n">
        <f aca="false">IF(D39="",0,VLOOKUP(D39,D$22:D38,1,0))</f>
        <v>0</v>
      </c>
      <c r="F39" s="233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4"/>
      <c r="M39" s="224"/>
      <c r="N39" s="224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5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30"/>
      <c r="B40" s="231"/>
      <c r="C40" s="232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2" t="n">
        <f aca="false">IF(D40="",0,VLOOKUP(D40,D$22:D39,1,0))</f>
        <v>0</v>
      </c>
      <c r="F40" s="233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4"/>
      <c r="M40" s="224"/>
      <c r="N40" s="224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5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30"/>
      <c r="B41" s="231"/>
      <c r="C41" s="232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2" t="n">
        <f aca="false">IF(D41="",0,VLOOKUP(D41,D$22:D40,1,0))</f>
        <v>0</v>
      </c>
      <c r="F41" s="233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4"/>
      <c r="M41" s="224"/>
      <c r="N41" s="224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5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30"/>
      <c r="B42" s="231"/>
      <c r="C42" s="232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2" t="n">
        <f aca="false">IF(D42="",0,VLOOKUP(D42,D$22:D41,1,0))</f>
        <v>0</v>
      </c>
      <c r="F42" s="233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4"/>
      <c r="M42" s="224"/>
      <c r="N42" s="224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5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30"/>
      <c r="B43" s="231"/>
      <c r="C43" s="232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2" t="n">
        <f aca="false">IF(D43="",0,VLOOKUP(D43,D$22:D42,1,0))</f>
        <v>0</v>
      </c>
      <c r="F43" s="233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4"/>
      <c r="M43" s="224"/>
      <c r="N43" s="224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5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30"/>
      <c r="B44" s="231"/>
      <c r="C44" s="232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2" t="n">
        <f aca="false">IF(D44="",0,VLOOKUP(D44,D$22:D43,1,0))</f>
        <v>0</v>
      </c>
      <c r="F44" s="233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4"/>
      <c r="M44" s="224"/>
      <c r="N44" s="224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5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30"/>
      <c r="B45" s="231"/>
      <c r="C45" s="232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2" t="n">
        <f aca="false">IF(D45="",0,VLOOKUP(D45,D$22:D44,1,0))</f>
        <v>0</v>
      </c>
      <c r="F45" s="233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4"/>
      <c r="M45" s="224"/>
      <c r="N45" s="224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5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30"/>
      <c r="B46" s="231"/>
      <c r="C46" s="232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2" t="n">
        <f aca="false">IF(D46="",0,VLOOKUP(D46,D$22:D39,1,0))</f>
        <v>0</v>
      </c>
      <c r="F46" s="233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4"/>
      <c r="M46" s="224"/>
      <c r="N46" s="224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5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30"/>
      <c r="B47" s="231"/>
      <c r="C47" s="232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2" t="n">
        <f aca="false">IF(D47="",0,VLOOKUP(D47,D$22:D39,1,0))</f>
        <v>0</v>
      </c>
      <c r="F47" s="233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4"/>
      <c r="M47" s="224"/>
      <c r="N47" s="224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5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30"/>
      <c r="B48" s="231"/>
      <c r="C48" s="232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2" t="n">
        <f aca="false">IF(D48="",0,VLOOKUP(D48,D$22:D40,1,0))</f>
        <v>0</v>
      </c>
      <c r="F48" s="233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4"/>
      <c r="M48" s="224"/>
      <c r="N48" s="224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5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30"/>
      <c r="B49" s="231"/>
      <c r="C49" s="232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2" t="n">
        <f aca="false">IF(D49="",0,VLOOKUP(D49,D$22:D48,1,0))</f>
        <v>0</v>
      </c>
      <c r="F49" s="233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4"/>
      <c r="M49" s="224"/>
      <c r="N49" s="224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5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30"/>
      <c r="B50" s="231"/>
      <c r="C50" s="232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2" t="n">
        <f aca="false">IF(D50="",0,VLOOKUP(D50,D$22:D49,1,0))</f>
        <v>0</v>
      </c>
      <c r="F50" s="233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4"/>
      <c r="M50" s="224"/>
      <c r="N50" s="224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5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30"/>
      <c r="B51" s="231"/>
      <c r="C51" s="232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2" t="n">
        <f aca="false">IF(D51="",0,VLOOKUP(D51,D$22:D50,1,0))</f>
        <v>0</v>
      </c>
      <c r="F51" s="233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4"/>
      <c r="M51" s="224"/>
      <c r="N51" s="224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5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30"/>
      <c r="B52" s="231"/>
      <c r="C52" s="232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2" t="n">
        <f aca="false">IF(D52="",0,VLOOKUP(D52,D$22:D51,1,0))</f>
        <v>0</v>
      </c>
      <c r="F52" s="233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4"/>
      <c r="M52" s="224"/>
      <c r="N52" s="224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5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30"/>
      <c r="B53" s="231"/>
      <c r="C53" s="232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2" t="n">
        <f aca="false">IF(D53="",0,VLOOKUP(D53,D$22:D52,1,0))</f>
        <v>0</v>
      </c>
      <c r="F53" s="233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4"/>
      <c r="M53" s="224"/>
      <c r="N53" s="224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5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30"/>
      <c r="B54" s="231"/>
      <c r="C54" s="232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2" t="n">
        <f aca="false">IF(D54="",0,VLOOKUP(D54,D$22:D53,1,0))</f>
        <v>0</v>
      </c>
      <c r="F54" s="233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4"/>
      <c r="M54" s="224"/>
      <c r="N54" s="224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5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30"/>
      <c r="B55" s="231"/>
      <c r="C55" s="232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2" t="n">
        <f aca="false">IF(D55="",0,VLOOKUP(D55,D$22:D54,1,0))</f>
        <v>0</v>
      </c>
      <c r="F55" s="233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4"/>
      <c r="M55" s="224"/>
      <c r="N55" s="224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5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30"/>
      <c r="B56" s="231"/>
      <c r="C56" s="232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2" t="n">
        <f aca="false">IF(D56="",0,VLOOKUP(D56,D$22:D55,1,0))</f>
        <v>0</v>
      </c>
      <c r="F56" s="233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4"/>
      <c r="M56" s="224"/>
      <c r="N56" s="224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5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30"/>
      <c r="B57" s="231"/>
      <c r="C57" s="232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2" t="n">
        <f aca="false">IF(D57="",0,VLOOKUP(D57,D$21:D56,1,0))</f>
        <v>0</v>
      </c>
      <c r="F57" s="233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4"/>
      <c r="M57" s="224"/>
      <c r="N57" s="224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5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4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30"/>
      <c r="B58" s="231"/>
      <c r="C58" s="232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2" t="n">
        <f aca="false">IF(D58="",0,VLOOKUP(D58,D$22:D57,1,0))</f>
        <v>0</v>
      </c>
      <c r="F58" s="233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4"/>
      <c r="M58" s="224"/>
      <c r="N58" s="224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5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30"/>
      <c r="B59" s="231"/>
      <c r="C59" s="232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2" t="n">
        <f aca="false">IF(D59="",0,VLOOKUP(D59,D$22:D58,1,0))</f>
        <v>0</v>
      </c>
      <c r="F59" s="233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5"/>
      <c r="M59" s="235"/>
      <c r="N59" s="235"/>
      <c r="O59" s="213"/>
      <c r="P59" s="236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5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30"/>
      <c r="B60" s="231"/>
      <c r="C60" s="232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2" t="n">
        <f aca="false">IF(D60="",0,VLOOKUP(D60,D$22:D59,1,0))</f>
        <v>0</v>
      </c>
      <c r="F60" s="233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5"/>
      <c r="M60" s="235"/>
      <c r="N60" s="235"/>
      <c r="O60" s="213"/>
      <c r="P60" s="236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5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30"/>
      <c r="B61" s="231"/>
      <c r="C61" s="232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2" t="n">
        <f aca="false">IF(D61="",0,VLOOKUP(D61,D$22:D60,1,0))</f>
        <v>0</v>
      </c>
      <c r="F61" s="233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4"/>
      <c r="M61" s="224"/>
      <c r="N61" s="224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5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30"/>
      <c r="B62" s="231"/>
      <c r="C62" s="232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2" t="n">
        <f aca="false">IF(D62="",0,VLOOKUP(D62,D$22:D61,1,0))</f>
        <v>0</v>
      </c>
      <c r="F62" s="233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4"/>
      <c r="M62" s="224"/>
      <c r="N62" s="224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5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30"/>
      <c r="B63" s="231"/>
      <c r="C63" s="232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2" t="n">
        <f aca="false">IF(D63="",0,VLOOKUP(D63,D$22:D62,1,0))</f>
        <v>0</v>
      </c>
      <c r="F63" s="233" t="n">
        <f aca="false">($B63*$B$7+$C63*$C$7)/100</f>
        <v>0</v>
      </c>
      <c r="G63" s="237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8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4"/>
      <c r="M63" s="224"/>
      <c r="N63" s="224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5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30"/>
      <c r="B64" s="231"/>
      <c r="C64" s="232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2" t="n">
        <f aca="false">IF(D64="",0,VLOOKUP(D64,D$22:D52,1,0))</f>
        <v>0</v>
      </c>
      <c r="F64" s="233" t="n">
        <f aca="false">($B64*$B$7+$C64*$C$7)/100</f>
        <v>0</v>
      </c>
      <c r="G64" s="239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40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4"/>
      <c r="M64" s="224"/>
      <c r="N64" s="224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5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30"/>
      <c r="B65" s="231"/>
      <c r="C65" s="232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2" t="n">
        <f aca="false">IF(D65="",0,VLOOKUP(D65,D$22:D53,1,0))</f>
        <v>0</v>
      </c>
      <c r="F65" s="233" t="n">
        <f aca="false">($B65*$B$7+$C65*$C$7)/100</f>
        <v>0</v>
      </c>
      <c r="G65" s="239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40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4"/>
      <c r="M65" s="224"/>
      <c r="N65" s="224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5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30"/>
      <c r="B66" s="231"/>
      <c r="C66" s="232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2" t="n">
        <f aca="false">IF(D66="",0,VLOOKUP(D66,D$22:D51,1,0))</f>
        <v>0</v>
      </c>
      <c r="F66" s="233" t="n">
        <f aca="false">($B66*$B$7+$C66*$C$7)/100</f>
        <v>0</v>
      </c>
      <c r="G66" s="239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40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4"/>
      <c r="M66" s="224"/>
      <c r="N66" s="224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5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30"/>
      <c r="B67" s="231"/>
      <c r="C67" s="232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2" t="n">
        <f aca="false">IF(D67="",0,VLOOKUP(D67,D$22:D52,1,0))</f>
        <v>0</v>
      </c>
      <c r="F67" s="233" t="n">
        <f aca="false">($B67*$B$7+$C67*$C$7)/100</f>
        <v>0</v>
      </c>
      <c r="G67" s="239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40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4"/>
      <c r="M67" s="224"/>
      <c r="N67" s="224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5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30"/>
      <c r="B68" s="231"/>
      <c r="C68" s="232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2" t="n">
        <f aca="false">IF(D68="",0,VLOOKUP(D68,D$22:D53,1,0))</f>
        <v>0</v>
      </c>
      <c r="F68" s="233" t="n">
        <f aca="false">($B68*$B$7+$C68*$C$7)/100</f>
        <v>0</v>
      </c>
      <c r="G68" s="239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40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4"/>
      <c r="M68" s="224"/>
      <c r="N68" s="224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5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30"/>
      <c r="B69" s="231"/>
      <c r="C69" s="232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2" t="n">
        <f aca="false">IF(D69="",0,VLOOKUP(D69,D$22:D54,1,0))</f>
        <v>0</v>
      </c>
      <c r="F69" s="233" t="n">
        <f aca="false">($B69*$B$7+$C69*$C$7)/100</f>
        <v>0</v>
      </c>
      <c r="G69" s="239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40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4"/>
      <c r="M69" s="224"/>
      <c r="N69" s="224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5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30"/>
      <c r="B70" s="231"/>
      <c r="C70" s="232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2" t="n">
        <f aca="false">IF(D70="",0,VLOOKUP(D70,D$22:D55,1,0))</f>
        <v>0</v>
      </c>
      <c r="F70" s="233" t="n">
        <f aca="false">($B70*$B$7+$C70*$C$7)/100</f>
        <v>0</v>
      </c>
      <c r="G70" s="239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40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4"/>
      <c r="M70" s="224"/>
      <c r="N70" s="224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5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30"/>
      <c r="B71" s="231"/>
      <c r="C71" s="232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2" t="n">
        <f aca="false">IF(D71="",0,VLOOKUP(D71,D$22:D56,1,0))</f>
        <v>0</v>
      </c>
      <c r="F71" s="233" t="n">
        <f aca="false">($B71*$B$7+$C71*$C$7)/100</f>
        <v>0</v>
      </c>
      <c r="G71" s="239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40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4"/>
      <c r="M71" s="224"/>
      <c r="N71" s="224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5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30"/>
      <c r="B72" s="231"/>
      <c r="C72" s="232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2" t="n">
        <f aca="false">IF(D72="",0,VLOOKUP(D72,D$22:D57,1,0))</f>
        <v>0</v>
      </c>
      <c r="F72" s="233" t="n">
        <f aca="false">($B72*$B$7+$C72*$C$7)/100</f>
        <v>0</v>
      </c>
      <c r="G72" s="239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40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4"/>
      <c r="M72" s="224"/>
      <c r="N72" s="224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5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30"/>
      <c r="B73" s="231"/>
      <c r="C73" s="232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2" t="n">
        <f aca="false">IF(D73="",0,VLOOKUP(D73,D$22:D57,1,0))</f>
        <v>0</v>
      </c>
      <c r="F73" s="233" t="n">
        <f aca="false">($B73*$B$7+$C73*$C$7)/100</f>
        <v>0</v>
      </c>
      <c r="G73" s="239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40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4"/>
      <c r="M73" s="224"/>
      <c r="N73" s="224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5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30"/>
      <c r="B74" s="231"/>
      <c r="C74" s="232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2" t="n">
        <f aca="false">IF(D74="",0,VLOOKUP(D74,D$22:D58,1,0))</f>
        <v>0</v>
      </c>
      <c r="F74" s="233" t="n">
        <f aca="false">($B74*$B$7+$C74*$C$7)/100</f>
        <v>0</v>
      </c>
      <c r="G74" s="239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40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4"/>
      <c r="M74" s="224"/>
      <c r="N74" s="224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5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30"/>
      <c r="B75" s="231"/>
      <c r="C75" s="232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2" t="n">
        <f aca="false">IF(D75="",0,VLOOKUP(D75,D$22:D59,1,0))</f>
        <v>0</v>
      </c>
      <c r="F75" s="233" t="n">
        <f aca="false">($B75*$B$7+$C75*$C$7)/100</f>
        <v>0</v>
      </c>
      <c r="G75" s="239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40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4"/>
      <c r="M75" s="224"/>
      <c r="N75" s="224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5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30"/>
      <c r="B76" s="231"/>
      <c r="C76" s="232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2" t="n">
        <f aca="false">IF(D76="",0,VLOOKUP(D76,D$22:D59,1,0))</f>
        <v>0</v>
      </c>
      <c r="F76" s="233" t="n">
        <f aca="false">($B76*$B$7+$C76*$C$7)/100</f>
        <v>0</v>
      </c>
      <c r="G76" s="239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40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4"/>
      <c r="M76" s="224"/>
      <c r="N76" s="224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5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30"/>
      <c r="B77" s="231"/>
      <c r="C77" s="232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2" t="n">
        <f aca="false">IF(D77="",0,VLOOKUP(D77,D$22:D75,1,0))</f>
        <v>0</v>
      </c>
      <c r="F77" s="233" t="n">
        <f aca="false">($B77*$B$7+$C77*$C$7)/100</f>
        <v>0</v>
      </c>
      <c r="G77" s="239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40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4"/>
      <c r="M77" s="224"/>
      <c r="N77" s="224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5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30"/>
      <c r="B78" s="231"/>
      <c r="C78" s="232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2" t="n">
        <f aca="false">IF(D78="",0,VLOOKUP(D78,D$22:D75,1,0))</f>
        <v>0</v>
      </c>
      <c r="F78" s="233" t="n">
        <f aca="false">($B78*$B$7+$C78*$C$7)/100</f>
        <v>0</v>
      </c>
      <c r="G78" s="239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40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4"/>
      <c r="M78" s="224"/>
      <c r="N78" s="224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5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30"/>
      <c r="B79" s="231"/>
      <c r="C79" s="232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2" t="n">
        <f aca="false">IF(D79="",0,VLOOKUP(D79,D$22:D75,1,0))</f>
        <v>0</v>
      </c>
      <c r="F79" s="233" t="n">
        <f aca="false">($B79*$B$7+$C79*$C$7)/100</f>
        <v>0</v>
      </c>
      <c r="G79" s="239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40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4"/>
      <c r="M79" s="224"/>
      <c r="N79" s="224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5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30"/>
      <c r="B80" s="231"/>
      <c r="C80" s="232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2" t="n">
        <f aca="false">IF(D80="",0,VLOOKUP(D80,D$22:D79,1,0))</f>
        <v>0</v>
      </c>
      <c r="F80" s="233" t="n">
        <f aca="false">($B80*$B$7+$C80*$C$7)/100</f>
        <v>0</v>
      </c>
      <c r="G80" s="239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40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4"/>
      <c r="M80" s="224"/>
      <c r="N80" s="224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5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30"/>
      <c r="B81" s="231"/>
      <c r="C81" s="232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2" t="n">
        <f aca="false">IF(D81="",0,VLOOKUP(D81,D$21:D80,1,0))</f>
        <v>0</v>
      </c>
      <c r="F81" s="233" t="n">
        <f aca="false">($B81*$B$7+$C81*$C$7)/100</f>
        <v>0</v>
      </c>
      <c r="G81" s="239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40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5"/>
      <c r="M81" s="235"/>
      <c r="N81" s="235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5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41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42"/>
      <c r="B82" s="243"/>
      <c r="C82" s="244"/>
      <c r="D82" s="245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6" t="n">
        <f aca="false">IF(D82="",0,VLOOKUP(D82,D$20:D80,1,0))</f>
        <v>0</v>
      </c>
      <c r="F82" s="247" t="n">
        <f aca="false">($B82*$B$7+$C82*$C$7)/100</f>
        <v>0</v>
      </c>
      <c r="G82" s="248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9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50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51"/>
      <c r="M82" s="251"/>
      <c r="N82" s="251"/>
      <c r="O82" s="252"/>
      <c r="P82" s="253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5" t="n">
        <f aca="false">IF(ISERROR(R82*J82),0,R82*J82)</f>
        <v>0</v>
      </c>
      <c r="V82" s="217" t="str">
        <f aca="false">IF(AND(A82="",F82=0),"",IF(F82=0,"Il manque le(s) % de rec. !",""))</f>
        <v/>
      </c>
      <c r="W82" s="254"/>
      <c r="X82" s="255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6" t="s">
        <v>83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7"/>
      <c r="Q83" s="257"/>
      <c r="R83" s="257"/>
      <c r="S83" s="257"/>
      <c r="T83" s="10"/>
      <c r="U83" s="10"/>
      <c r="V83" s="257"/>
      <c r="W83" s="257"/>
      <c r="X83" s="257"/>
      <c r="Y83" s="258"/>
      <c r="Z83" s="258"/>
      <c r="AA83" s="258"/>
      <c r="AB83" s="259"/>
      <c r="AC83" s="259"/>
      <c r="AD83" s="259"/>
    </row>
    <row r="84" customFormat="false" ht="12.75" hidden="true" customHeight="false" outlineLevel="0" collapsed="false">
      <c r="A84" s="260" t="str">
        <f aca="false">A3</f>
        <v>IRANCE</v>
      </c>
      <c r="B84" s="261" t="str">
        <f aca="false">C3</f>
        <v>IRANCE A MEZERIAT</v>
      </c>
      <c r="C84" s="262" t="n">
        <f aca="false">A4</f>
        <v>41521</v>
      </c>
      <c r="D84" s="263" t="n">
        <f aca="false">IF(ISERROR(SUM($T$23:$T$82)/SUM($U$23:$U$82)),"",SUM($T$23:$T$82)/SUM($U$23:$U$82))</f>
        <v>11.3125</v>
      </c>
      <c r="E84" s="264" t="n">
        <f aca="false">N13</f>
        <v>7</v>
      </c>
      <c r="F84" s="261" t="n">
        <f aca="false">N14</f>
        <v>5</v>
      </c>
      <c r="G84" s="261" t="n">
        <f aca="false">N15</f>
        <v>2</v>
      </c>
      <c r="H84" s="261" t="n">
        <f aca="false">N16</f>
        <v>3</v>
      </c>
      <c r="I84" s="261" t="n">
        <f aca="false">N17</f>
        <v>0</v>
      </c>
      <c r="J84" s="265" t="n">
        <f aca="false">N8</f>
        <v>10.2</v>
      </c>
      <c r="K84" s="263" t="n">
        <f aca="false">N9</f>
        <v>3.31058907144937</v>
      </c>
      <c r="L84" s="264" t="n">
        <f aca="false">N10</f>
        <v>6</v>
      </c>
      <c r="M84" s="264" t="n">
        <f aca="false">N11</f>
        <v>15</v>
      </c>
      <c r="N84" s="263" t="n">
        <f aca="false">O8</f>
        <v>1.6</v>
      </c>
      <c r="O84" s="263" t="n">
        <f aca="false">O9</f>
        <v>0.489897948556636</v>
      </c>
      <c r="P84" s="264" t="n">
        <f aca="false">O10</f>
        <v>1</v>
      </c>
      <c r="Q84" s="264" t="n">
        <f aca="false">O11</f>
        <v>2</v>
      </c>
      <c r="R84" s="264" t="n">
        <f aca="false">F21</f>
        <v>6.766</v>
      </c>
      <c r="S84" s="264" t="n">
        <f aca="false">K11</f>
        <v>0</v>
      </c>
      <c r="T84" s="264" t="n">
        <f aca="false">K12</f>
        <v>3</v>
      </c>
      <c r="U84" s="264" t="n">
        <f aca="false">K13</f>
        <v>1</v>
      </c>
      <c r="V84" s="266" t="n">
        <f aca="false">K14</f>
        <v>0</v>
      </c>
      <c r="W84" s="267" t="n">
        <f aca="false">K15</f>
        <v>3</v>
      </c>
      <c r="Z84" s="268"/>
      <c r="AA84" s="268"/>
      <c r="AB84" s="259"/>
      <c r="AC84" s="259"/>
      <c r="AD84" s="259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9" t="s">
        <v>84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85</v>
      </c>
      <c r="R87" s="10"/>
      <c r="S87" s="217" t="n">
        <f aca="false">VLOOKUP(MAX($S$23:$S$82),($S$23:$U$82),1,0)</f>
        <v>45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86</v>
      </c>
      <c r="R88" s="10"/>
      <c r="S88" s="217" t="n">
        <f aca="false">VLOOKUP((S87),($S$23:$U$82),2,0)</f>
        <v>90</v>
      </c>
      <c r="T88" s="10"/>
      <c r="U88" s="10"/>
      <c r="V88" s="10"/>
    </row>
    <row r="89" customFormat="false" ht="12.75" hidden="true" customHeight="false" outlineLevel="0" collapsed="false">
      <c r="Q89" s="10" t="s">
        <v>87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88</v>
      </c>
      <c r="R90" s="10"/>
      <c r="S90" s="270" t="n">
        <f aca="false">IF(ISERROR(SUM($T$23:$T$82)/SUM($U$23:$U$82)),"",(SUM($T$23:$T$82)-S88)/(SUM($U$23:$U$82)-S89))</f>
        <v>9.1</v>
      </c>
      <c r="T90" s="10"/>
    </row>
    <row r="91" customFormat="false" ht="12.75" hidden="false" customHeight="false" outlineLevel="0" collapsed="false">
      <c r="Q91" s="216" t="s">
        <v>89</v>
      </c>
      <c r="R91" s="216"/>
      <c r="S91" s="216" t="str">
        <f aca="false">INDEX('[1]liste reference'!$A$8:$A$904,$T$91)</f>
        <v>HILSPX</v>
      </c>
      <c r="T91" s="10" t="n">
        <f aca="false">IF(ISERROR(MATCH($S$93,'[1]liste reference'!$A$8:$A$904,0)),MATCH($S$93,'[1]liste reference'!$B$8:$B$904,0),(MATCH($S$93,'[1]liste reference'!$A$8:$A$904,0)))</f>
        <v>30</v>
      </c>
      <c r="U91" s="259"/>
    </row>
    <row r="92" customFormat="false" ht="12.75" hidden="false" customHeight="false" outlineLevel="0" collapsed="false">
      <c r="Q92" s="10" t="s">
        <v>90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91</v>
      </c>
      <c r="R93" s="10"/>
      <c r="S93" s="216" t="str">
        <f aca="false">INDEX($A$23:$A$82,$S$92)</f>
        <v>HILSPX</v>
      </c>
      <c r="T93" s="10"/>
    </row>
    <row r="94" customFormat="false" ht="12.75" hidden="false" customHeight="false" outlineLevel="0" collapsed="false">
      <c r="S94" s="259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0:A82">
    <cfRule type="expression" priority="2" aboveAverage="0" equalAverage="0" bottom="0" percent="0" rank="0" text="" dxfId="0">
      <formula>ISTEXT($E30)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29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2015-11-26T10:24:42Z</dcterms:created>
  <dc:creator>laurianne isebe</dc:creator>
  <dc:description/>
  <dc:language>fr-FR</dc:language>
  <cp:lastModifiedBy>IMBERT Loïc</cp:lastModifiedBy>
  <dcterms:modified xsi:type="dcterms:W3CDTF">2016-02-09T11:31:08Z</dcterms:modified>
  <cp:revision>0</cp:revision>
  <dc:subject/>
  <dc:title/>
</cp:coreProperties>
</file>