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<sst xmlns="http://schemas.openxmlformats.org/spreadsheetml/2006/main" count="104" uniqueCount="100">
  <si>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</si>
  <si>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</si>
  <si>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</si>
  <si>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Isebe / P. Belly</t>
  </si>
  <si>
    <t xml:space="preserve">conforme AFNOR T90-395 oct. 2003</t>
  </si>
  <si>
    <t xml:space="preserve">Rochefort</t>
  </si>
  <si>
    <t xml:space="preserve">Rochefort aux ardillats</t>
  </si>
  <si>
    <t xml:space="preserve">06051350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</si>
  <si>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</si>
  <si>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</si>
  <si>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</si>
  <si>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</si>
  <si>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</si>
  <si>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</si>
  <si>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</si>
  <si>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</si>
  <si>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</si>
  <si>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</si>
  <si>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rapide</t>
  </si>
  <si>
    <t xml:space="preserve">fosse de dissipation$</t>
  </si>
  <si>
    <t xml:space="preserve">niv. trophique:</t>
  </si>
  <si>
    <t xml:space="preserve">faible</t>
  </si>
  <si>
    <t xml:space="preserve">(très 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</si>
  <si>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</si>
  <si>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</si>
  <si>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</si>
  <si>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</si>
  <si>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</si>
  <si>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</si>
  <si>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</si>
  <si>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</si>
  <si>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</si>
  <si>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</si>
  <si>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</si>
  <si>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</si>
  <si>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</si>
  <si>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</si>
  <si>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</si>
  <si>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</si>
  <si>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</si>
  <si>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</si>
  <si>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</si>
  <si>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</si>
  <si>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</si>
  <si>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</si>
  <si>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</si>
  <si>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</si>
  <si>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</si>
  <si>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</si>
  <si>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</si>
  <si>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</si>
  <si>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</si>
  <si>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</si>
  <si>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</si>
  <si>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</si>
  <si>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</si>
  <si>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</si>
  <si>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</si>
  <si>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</si>
  <si>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</si>
  <si>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</si>
  <si>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</si>
  <si>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</si>
  <si>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</si>
  <si>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</si>
  <si>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</si>
  <si>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</si>
  <si>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</si>
  <si>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</si>
  <si>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</si>
  <si>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</si>
  <si>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</si>
  <si>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</si>
  <si>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</si>
  <si>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</si>
  <si>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</si>
  <si>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</si>
  <si>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HILSPX</t>
  </si>
  <si>
    <t xml:space="preserve">LEASPX</t>
  </si>
  <si>
    <t xml:space="preserve">NOSSPX</t>
  </si>
  <si>
    <t xml:space="preserve">PHOSPX</t>
  </si>
  <si>
    <t xml:space="preserve">DERWEB</t>
  </si>
  <si>
    <t xml:space="preserve">JUGATR</t>
  </si>
  <si>
    <t xml:space="preserve">SCAUND</t>
  </si>
  <si>
    <t xml:space="preserve">AMBFLU</t>
  </si>
  <si>
    <t xml:space="preserve">THAALO</t>
  </si>
  <si>
    <t xml:space="preserve">JUNEFF</t>
  </si>
  <si>
    <t xml:space="preserve">LYCEUR</t>
  </si>
  <si>
    <t xml:space="preserve">PHAARU</t>
  </si>
  <si>
    <t xml:space="preserve">POLHYD</t>
  </si>
  <si>
    <t xml:space="preserve">SOADUL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</si>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</sst>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00CCFF"/>
        <bgColor rgb="FF33CC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OCAR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</v>
      </c>
      <c r="M5" s="53"/>
      <c r="N5" s="54" t="s">
        <v>16</v>
      </c>
      <c r="O5" s="55" t="n">
        <v>14.2105263157895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13.1538461538462</v>
      </c>
      <c r="O8" s="84" t="n">
        <f aca="false">IF(ISERROR(AVERAGE(J23:J82)),"      -",AVERAGE(J23:J82))</f>
        <v>1.92307692307692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28.19</v>
      </c>
      <c r="C9" s="87" t="n">
        <v>10.14</v>
      </c>
      <c r="D9" s="88"/>
      <c r="E9" s="88"/>
      <c r="F9" s="89" t="n">
        <f aca="false">($B9*$B$7+$C9*$C$7)/100</f>
        <v>25.4825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3.18279397931957</v>
      </c>
      <c r="O9" s="84" t="n">
        <f aca="false">IF(ISERROR(STDEVP(J23:J82)),"      -",STDEVP(J23:J82))</f>
        <v>0.72975638311578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8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6.31</v>
      </c>
      <c r="C12" s="119" t="n">
        <v>0</v>
      </c>
      <c r="D12" s="111"/>
      <c r="E12" s="111"/>
      <c r="F12" s="112" t="n">
        <f aca="false">($B12*$B$7+$C12*$C$7)/100</f>
        <v>5.3635</v>
      </c>
      <c r="G12" s="120"/>
      <c r="H12" s="68"/>
      <c r="I12" s="121" t="s">
        <v>38</v>
      </c>
      <c r="J12" s="121"/>
      <c r="K12" s="115" t="n">
        <f aca="false">COUNTIF($G$23:$G$82,"=ALG")</f>
        <v>4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21.86</v>
      </c>
      <c r="C13" s="119" t="n">
        <v>10.1</v>
      </c>
      <c r="D13" s="111"/>
      <c r="E13" s="111"/>
      <c r="F13" s="112" t="n">
        <f aca="false">($B13*$B$7+$C13*$C$7)/100</f>
        <v>20.096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5</v>
      </c>
      <c r="L13" s="116"/>
      <c r="M13" s="127" t="s">
        <v>41</v>
      </c>
      <c r="N13" s="128" t="n">
        <f aca="false">COUNTIF(F23:F82,"&gt;0")</f>
        <v>15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 t="n">
        <v>0.01</v>
      </c>
      <c r="C14" s="119"/>
      <c r="D14" s="111"/>
      <c r="E14" s="111"/>
      <c r="F14" s="112" t="n">
        <f aca="false">($B14*$B$7+$C14*$C$7)/100</f>
        <v>0.0085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1</v>
      </c>
      <c r="L14" s="116"/>
      <c r="M14" s="131" t="s">
        <v>44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0.01</v>
      </c>
      <c r="C15" s="136" t="n">
        <v>0.04</v>
      </c>
      <c r="D15" s="111"/>
      <c r="E15" s="111"/>
      <c r="F15" s="112" t="n">
        <f aca="false">($B15*$B$7+$C15*$C$7)/100</f>
        <v>0.0145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5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6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28.18</v>
      </c>
      <c r="C17" s="119" t="n">
        <v>10.1</v>
      </c>
      <c r="D17" s="111"/>
      <c r="E17" s="111"/>
      <c r="F17" s="143"/>
      <c r="G17" s="112" t="n">
        <f aca="false">($B17*$B$7+$C17*$C$7)/100</f>
        <v>25.468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0.01</v>
      </c>
      <c r="C18" s="146" t="n">
        <v>0.04</v>
      </c>
      <c r="D18" s="111"/>
      <c r="E18" s="147" t="s">
        <v>53</v>
      </c>
      <c r="F18" s="143"/>
      <c r="G18" s="112" t="n">
        <f aca="false">($B18*$B$7+$C18*$C$7)/100</f>
        <v>0.0145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25.4825</v>
      </c>
      <c r="G19" s="156" t="n">
        <f aca="false">SUM(G16:G18)</f>
        <v>25.4825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28.19</v>
      </c>
      <c r="C20" s="166" t="n">
        <f aca="false">SUM(C23:C82)</f>
        <v>10.14</v>
      </c>
      <c r="D20" s="167"/>
      <c r="E20" s="168" t="s">
        <v>53</v>
      </c>
      <c r="F20" s="169" t="n">
        <f aca="false">($B20*$B$7+$C20*$C$7)/100</f>
        <v>25.4825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23.9615</v>
      </c>
      <c r="C21" s="179" t="n">
        <f aca="false">C20*C7/100</f>
        <v>1.521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25.4825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0.01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Hildenbrandia sp.</v>
      </c>
      <c r="E23" s="207" t="e">
        <f aca="false">IF(D23="",0,VLOOKUP(D23,D$22:D22,1,0))</f>
        <v>#N/A</v>
      </c>
      <c r="F23" s="208" t="n">
        <f aca="false">($B23*$B$7+$C23*$C$7)/100</f>
        <v>0.0085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Hildenbrandia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1157</v>
      </c>
      <c r="Q23" s="216" t="n">
        <f aca="false">IF(ISTEXT(H23),"",(B23*$B$7/100)+(C23*$C$7/100))</f>
        <v>0.0085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15</v>
      </c>
      <c r="T23" s="217" t="n">
        <f aca="false">IF(ISERROR(R23*I23*J23),0,R23*I23*J23)</f>
        <v>30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HILSPX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30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Lemanea sp.</v>
      </c>
      <c r="E24" s="226" t="e">
        <f aca="false">IF(D24="",0,VLOOKUP(D24,D$22:D23,1,0))</f>
        <v>#N/A</v>
      </c>
      <c r="F24" s="227" t="n">
        <f aca="false">($B24*$B$7+$C24*$C$7)/100</f>
        <v>0.85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Lemanea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1159</v>
      </c>
      <c r="Q24" s="216" t="n">
        <f aca="false">IF(ISTEXT(H24),"",(B24*$B$7/100)+(C24*$C$7/100))</f>
        <v>0.85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30</v>
      </c>
      <c r="T24" s="217" t="n">
        <f aca="false">IF(ISERROR(R24*I24*J24),0,R24*I24*J24)</f>
        <v>60</v>
      </c>
      <c r="U24" s="229" t="n">
        <f aca="false">IF(ISERROR(R24*J24),0,R24*J24)</f>
        <v>4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LEASPX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0.3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Nostoc sp.</v>
      </c>
      <c r="E25" s="226" t="e">
        <f aca="false">IF(D25="",0,VLOOKUP(D25,D$22:D24,1,0))</f>
        <v>#N/A</v>
      </c>
      <c r="F25" s="227" t="n">
        <f aca="false">($B25*$B$7+$C25*$C$7)/100</f>
        <v>0.255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9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Nostoc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1105</v>
      </c>
      <c r="Q25" s="216" t="n">
        <f aca="false">IF(ISTEXT(H25),"",(B25*$B$7/100)+(C25*$C$7/100))</f>
        <v>0.255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18</v>
      </c>
      <c r="T25" s="217" t="n">
        <f aca="false">IF(ISERROR(R25*I25*J25),0,R25*I25*J25)</f>
        <v>18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NOSSPX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5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4.25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13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6414</v>
      </c>
      <c r="Q26" s="216" t="n">
        <f aca="false">IF(ISTEXT(H26),"",(B26*$B$7/100)+(C26*$C$7/100))</f>
        <v>4.25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39</v>
      </c>
      <c r="T26" s="217" t="n">
        <f aca="false">IF(ISERROR(R26*I26*J26),0,R26*I26*J26)</f>
        <v>78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PHOSPX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Dermatocarpon weberi</v>
      </c>
      <c r="E27" s="226" t="e">
        <f aca="false">IF(D27="",0,VLOOKUP(D27,D$22:D26,1,0))</f>
        <v>#N/A</v>
      </c>
      <c r="F27" s="227" t="n">
        <f aca="false">($B27*$B$7+$C27*$C$7)/100</f>
        <v>0.0085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LIC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3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16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3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Dermatocarpon weberi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10217</v>
      </c>
      <c r="Q27" s="216" t="n">
        <f aca="false">IF(ISTEXT(H27),"",(B27*$B$7/100)+(C27*$C$7/100))</f>
        <v>0.0085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16</v>
      </c>
      <c r="T27" s="217" t="n">
        <f aca="false">IF(ISERROR(R27*I27*J27),0,R27*I27*J27)</f>
        <v>48</v>
      </c>
      <c r="U27" s="229" t="n">
        <f aca="false">IF(ISERROR(R27*J27),0,R27*J27)</f>
        <v>3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DERWEB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88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0.5</v>
      </c>
      <c r="C28" s="225" t="n">
        <v>0.1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Jungermannia atrovirens</v>
      </c>
      <c r="E28" s="226" t="e">
        <f aca="false">IF(D28="",0,VLOOKUP(D28,D$22:D27,1,0))</f>
        <v>#N/A</v>
      </c>
      <c r="F28" s="227" t="n">
        <f aca="false">($B28*$B$7+$C28*$C$7)/100</f>
        <v>0.44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BRh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4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19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3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Jungermannia atrovirens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19820</v>
      </c>
      <c r="Q28" s="216" t="n">
        <f aca="false">IF(ISTEXT(H28),"",(B28*$B$7/100)+(C28*$C$7/100))</f>
        <v>0.44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38</v>
      </c>
      <c r="T28" s="217" t="n">
        <f aca="false">IF(ISERROR(R28*I28*J28),0,R28*I28*J28)</f>
        <v>114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JUGATR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101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0.01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Scapania undulata</v>
      </c>
      <c r="E29" s="226" t="e">
        <f aca="false">IF(D29="",0,VLOOKUP(D29,D$22:D28,1,0))</f>
        <v>#N/A</v>
      </c>
      <c r="F29" s="227" t="n">
        <f aca="false">($B29*$B$7+$C29*$C$7)/100</f>
        <v>0.0085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BRh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4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17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Scapania undulata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1213</v>
      </c>
      <c r="Q29" s="216" t="n">
        <f aca="false">IF(ISTEXT(H29),"",(B29*$B$7/100)+(C29*$C$7/100))</f>
        <v>0.0085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17</v>
      </c>
      <c r="T29" s="217" t="n">
        <f aca="false">IF(ISERROR(R29*I29*J29),0,R29*I29*J29)</f>
        <v>51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SCAUND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144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0.2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Amblystegium fluviatile</v>
      </c>
      <c r="E30" s="226" t="e">
        <f aca="false">IF(D30="",0,VLOOKUP(D30,D$22:D29,1,0))</f>
        <v>#N/A</v>
      </c>
      <c r="F30" s="227" t="n">
        <f aca="false">($B30*$B$7+$C30*$C$7)/100</f>
        <v>0.17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11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Amblystegium fluviatile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1223</v>
      </c>
      <c r="Q30" s="216" t="n">
        <f aca="false">IF(ISTEXT(H30),"",(B30*$B$7/100)+(C30*$C$7/100))</f>
        <v>0.17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22</v>
      </c>
      <c r="T30" s="217" t="n">
        <f aca="false">IF(ISERROR(R30*I30*J30),0,R30*I30*J30)</f>
        <v>44</v>
      </c>
      <c r="U30" s="229" t="n">
        <f aca="false">IF(ISERROR(R30*J30),0,R30*J30)</f>
        <v>4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AMBFLU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147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16</v>
      </c>
      <c r="B31" s="224" t="n">
        <v>21.15</v>
      </c>
      <c r="C31" s="225" t="n">
        <v>5.5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Rhynchostegium riparioides</v>
      </c>
      <c r="E31" s="226" t="e">
        <f aca="false">IF(D31="",0,VLOOKUP(D31,D$22:D30,1,0))</f>
        <v>#N/A</v>
      </c>
      <c r="F31" s="227" t="n">
        <f aca="false">($B31*$B$7+$C31*$C$7)/100</f>
        <v>18.8025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Rhynchostegium riparioides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1268</v>
      </c>
      <c r="Q31" s="216" t="n">
        <f aca="false">IF(ISTEXT(H31),"",(B31*$B$7/100)+(C31*$C$7/100))</f>
        <v>18.8025</v>
      </c>
      <c r="R31" s="217" t="n">
        <f aca="false">IF(OR(ISTEXT(H31),Q31=0),"",IF(Q31&lt;0.1,1,IF(Q31&lt;1,2,IF(Q31&lt;10,3,IF(Q31&lt;50,4,IF(Q31&gt;=50,5,""))))))</f>
        <v>4</v>
      </c>
      <c r="S31" s="217" t="n">
        <f aca="false">IF(ISERROR(R31*I31),0,R31*I31)</f>
        <v>48</v>
      </c>
      <c r="T31" s="217" t="n">
        <f aca="false">IF(ISERROR(R31*I31*J31),0,R31*I31*J31)</f>
        <v>48</v>
      </c>
      <c r="U31" s="229" t="n">
        <f aca="false">IF(ISERROR(R31*J31),0,R31*J31)</f>
        <v>4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RHYRIP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252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</v>
      </c>
      <c r="C32" s="225" t="n">
        <v>4.5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Thamnobryum alopecurum</v>
      </c>
      <c r="E32" s="226" t="e">
        <f aca="false">IF(D32="",0,VLOOKUP(D32,D$22:D31,1,0))</f>
        <v>#N/A</v>
      </c>
      <c r="F32" s="227" t="n">
        <f aca="false">($B32*$B$7+$C32*$C$7)/100</f>
        <v>0.675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15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Thamnobryum alopecurum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1344</v>
      </c>
      <c r="Q32" s="216" t="n">
        <f aca="false">IF(ISTEXT(H32),"",(B32*$B$7/100)+(C32*$C$7/100))</f>
        <v>0.675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30</v>
      </c>
      <c r="T32" s="217" t="n">
        <f aca="false">IF(ISERROR(R32*I32*J32),0,R32*I32*J32)</f>
        <v>60</v>
      </c>
      <c r="U32" s="229" t="n">
        <f aca="false">IF(ISERROR(R32*J32),0,R32*J32)</f>
        <v>4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THAALO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267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86</v>
      </c>
      <c r="B33" s="224" t="n">
        <v>0</v>
      </c>
      <c r="C33" s="225" t="n">
        <v>0.01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Juncus effusus</v>
      </c>
      <c r="E33" s="226" t="e">
        <f aca="false">IF(D33="",0,VLOOKUP(D33,D$22:D32,1,0))</f>
        <v>#N/A</v>
      </c>
      <c r="F33" s="227" t="n">
        <f aca="false">($B33*$B$7+$C33*$C$7)/100</f>
        <v>0.0015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Juncus effusus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1613</v>
      </c>
      <c r="Q33" s="216" t="n">
        <f aca="false">IF(ISTEXT(H33),"",(B33*$B$7/100)+(C33*$C$7/100))</f>
        <v>0.0015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JUNEFF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586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87</v>
      </c>
      <c r="B34" s="224" t="n">
        <v>0.01</v>
      </c>
      <c r="C34" s="225" t="n">
        <v>0</v>
      </c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Lycopus europaeus</v>
      </c>
      <c r="E34" s="226" t="e">
        <f aca="false">IF(D34="",0,VLOOKUP(D34,D$22:D33,1,0))</f>
        <v>#N/A</v>
      </c>
      <c r="F34" s="231" t="n">
        <f aca="false">($B34*$B$7+$C34*$C$7)/100</f>
        <v>0.0085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10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1" t="n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>11</v>
      </c>
      <c r="J34" s="211" t="n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>1</v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Lycopus europaeus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1789</v>
      </c>
      <c r="Q34" s="216" t="n">
        <f aca="false">IF(ISTEXT(H34),"",(B34*$B$7/100)+(C34*$C$7/100))</f>
        <v>0.0085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11</v>
      </c>
      <c r="T34" s="217" t="n">
        <f aca="false">IF(ISERROR(R34*I34*J34),0,R34*I34*J34)</f>
        <v>11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>LYCEUR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596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88</v>
      </c>
      <c r="B35" s="224" t="n">
        <v>0</v>
      </c>
      <c r="C35" s="225" t="n">
        <v>0.01</v>
      </c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Phalaris arundinacea</v>
      </c>
      <c r="E35" s="226" t="e">
        <f aca="false">IF(D35="",0,VLOOKUP(D35,D$22:D34,1,0))</f>
        <v>#N/A</v>
      </c>
      <c r="F35" s="231" t="n">
        <f aca="false">($B35*$B$7+$C35*$C$7)/100</f>
        <v>0.0015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10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1" t="n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>10</v>
      </c>
      <c r="J35" s="211" t="n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>1</v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Phalaris arundinacea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1577</v>
      </c>
      <c r="Q35" s="216" t="n">
        <f aca="false">IF(ISTEXT(H35),"",(B35*$B$7/100)+(C35*$C$7/100))</f>
        <v>0.0015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10</v>
      </c>
      <c r="T35" s="217" t="n">
        <f aca="false">IF(ISERROR(R35*I35*J35),0,R35*I35*J35)</f>
        <v>10</v>
      </c>
      <c r="U35" s="229" t="n">
        <f aca="false">IF(ISERROR(R35*J35),0,R35*J35)</f>
        <v>1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>PHAARU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634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89</v>
      </c>
      <c r="B36" s="224" t="n">
        <v>0</v>
      </c>
      <c r="C36" s="225" t="n">
        <v>0.01</v>
      </c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Polygonum hydropiper</v>
      </c>
      <c r="E36" s="226" t="e">
        <f aca="false">IF(D36="",0,VLOOKUP(D36,D$22:D35,1,0))</f>
        <v>#N/A</v>
      </c>
      <c r="F36" s="231" t="n">
        <f aca="false">($B36*$B$7+$C36*$C$7)/100</f>
        <v>0.0015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10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1" t="n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>8</v>
      </c>
      <c r="J36" s="211" t="n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>2</v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Polygonum hydropiper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1865</v>
      </c>
      <c r="Q36" s="216" t="n">
        <f aca="false">IF(ISTEXT(H36),"",(B36*$B$7/100)+(C36*$C$7/100))</f>
        <v>0.0015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8</v>
      </c>
      <c r="T36" s="217" t="n">
        <f aca="false">IF(ISERROR(R36*I36*J36),0,R36*I36*J36)</f>
        <v>16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>POLHYD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637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90</v>
      </c>
      <c r="B37" s="224" t="n">
        <v>0</v>
      </c>
      <c r="C37" s="225" t="n">
        <v>0.01</v>
      </c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Solanum dulcamara</v>
      </c>
      <c r="E37" s="226" t="e">
        <f aca="false">IF(D37="",0,VLOOKUP(D37,D$22:D36,1,0))</f>
        <v>#N/A</v>
      </c>
      <c r="F37" s="231" t="n">
        <f aca="false">($B37*$B$7+$C37*$C$7)/100</f>
        <v>0.0015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PHg</v>
      </c>
      <c r="H37" s="210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9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Solanum dulcamara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1964</v>
      </c>
      <c r="Q37" s="216" t="n">
        <f aca="false">IF(ISTEXT(H37),"",(B37*$B$7/100)+(C37*$C$7/100))</f>
        <v>0.0015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>SOADUL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824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91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Rochefort</v>
      </c>
      <c r="B84" s="259" t="str">
        <f aca="false">C3</f>
        <v>Rochefort aux ardillats</v>
      </c>
      <c r="C84" s="260" t="n">
        <f aca="false">A4</f>
        <v>41808</v>
      </c>
      <c r="D84" s="261" t="n">
        <f aca="false">IF(ISERROR(SUM($T$23:$T$82)/SUM($U$23:$U$82)),"",SUM($T$23:$T$82)/SUM($U$23:$U$82))</f>
        <v>14</v>
      </c>
      <c r="E84" s="262" t="n">
        <f aca="false">N13</f>
        <v>15</v>
      </c>
      <c r="F84" s="259" t="n">
        <f aca="false">N14</f>
        <v>13</v>
      </c>
      <c r="G84" s="259" t="n">
        <f aca="false">N15</f>
        <v>4</v>
      </c>
      <c r="H84" s="259" t="n">
        <f aca="false">N16</f>
        <v>6</v>
      </c>
      <c r="I84" s="259" t="n">
        <f aca="false">N17</f>
        <v>3</v>
      </c>
      <c r="J84" s="263" t="n">
        <f aca="false">N8</f>
        <v>13.1538461538462</v>
      </c>
      <c r="K84" s="261" t="n">
        <f aca="false">N9</f>
        <v>3.18279397931957</v>
      </c>
      <c r="L84" s="262" t="n">
        <f aca="false">N10</f>
        <v>8</v>
      </c>
      <c r="M84" s="262" t="n">
        <f aca="false">N11</f>
        <v>19</v>
      </c>
      <c r="N84" s="261" t="n">
        <f aca="false">O8</f>
        <v>1.92307692307692</v>
      </c>
      <c r="O84" s="261" t="n">
        <f aca="false">O9</f>
        <v>0.72975638311578</v>
      </c>
      <c r="P84" s="262" t="n">
        <f aca="false">O10</f>
        <v>1</v>
      </c>
      <c r="Q84" s="262" t="n">
        <f aca="false">O11</f>
        <v>3</v>
      </c>
      <c r="R84" s="262" t="n">
        <f aca="false">F21</f>
        <v>25.4825</v>
      </c>
      <c r="S84" s="262" t="n">
        <f aca="false">K11</f>
        <v>0</v>
      </c>
      <c r="T84" s="262" t="n">
        <f aca="false">K12</f>
        <v>4</v>
      </c>
      <c r="U84" s="262" t="n">
        <f aca="false">K13</f>
        <v>5</v>
      </c>
      <c r="V84" s="264" t="n">
        <f aca="false">K14</f>
        <v>1</v>
      </c>
      <c r="W84" s="265" t="n">
        <f aca="false">K15</f>
        <v>5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92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93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94</v>
      </c>
      <c r="R88" s="10"/>
      <c r="S88" s="218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95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96</v>
      </c>
      <c r="R90" s="10"/>
      <c r="S90" s="268" t="n">
        <f aca="false">IF(ISERROR(SUM($T$23:$T$82)/SUM($U$23:$U$82)),"",(SUM($T$23:$T$82)-S88)/(SUM($U$23:$U$82)-S89))</f>
        <v>14.2105263157895</v>
      </c>
      <c r="T90" s="10"/>
    </row>
    <row r="91" customFormat="false" ht="12.75" hidden="false" customHeight="false" outlineLevel="0" collapsed="false">
      <c r="Q91" s="217" t="s">
        <v>97</v>
      </c>
      <c r="R91" s="217"/>
      <c r="S91" s="217" t="str">
        <f aca="false">INDEX('[2]liste reference'!$A$8:$A$904,$T$91)</f>
        <v>RHYRIP</v>
      </c>
      <c r="T91" s="10" t="n">
        <f aca="false">IF(ISERROR(MATCH($S$93,'[2]liste reference'!$A$8:$A$904,0)),MATCH($S$93,'[2]liste reference'!$B$8:$B$904,0),(MATCH($S$93,'[2]liste reference'!$A$8:$A$904,0)))</f>
        <v>252</v>
      </c>
      <c r="U91" s="257"/>
    </row>
    <row r="92" customFormat="false" ht="12.75" hidden="false" customHeight="false" outlineLevel="0" collapsed="false">
      <c r="Q92" s="10" t="s">
        <v>98</v>
      </c>
      <c r="R92" s="10"/>
      <c r="S92" s="10" t="n">
        <f aca="false">MATCH(S87,$S$23:$S$82,0)</f>
        <v>9</v>
      </c>
      <c r="T92" s="10"/>
    </row>
    <row r="93" customFormat="false" ht="12.75" hidden="false" customHeight="false" outlineLevel="0" collapsed="false">
      <c r="Q93" s="217" t="s">
        <v>99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2015-03-18T15:44:51Z</dcterms:created>
  <dc:creator>Laurent Bourgoin</dc:creator>
  <dc:description/>
  <dc:language>fr-FR</dc:language>
  <cp:lastModifiedBy>Laurent Bourgoin</cp:lastModifiedBy>
  <dcterms:modified xsi:type="dcterms:W3CDTF">2015-03-18T15:44:57Z</dcterms:modified>
  <cp:revision>0</cp:revision>
  <dc:subject/>
  <dc:title/>
</cp:coreProperties>
</file>