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<sst xmlns="http://schemas.openxmlformats.org/spreadsheetml/2006/main" count="160" uniqueCount="95">
  <si>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</si>
  <si>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</si>
  <si>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 ENVIRONNEMENT</t>
  </si>
  <si>
    <t xml:space="preserve">LBOURGOIN MSCHNEIDER</t>
  </si>
  <si>
    <t xml:space="preserve">EDIAN</t>
  </si>
  <si>
    <t xml:space="preserve">EDIAN A ABONDANCE</t>
  </si>
  <si>
    <t xml:space="preserve">06065450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</si>
  <si>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</si>
  <si>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</si>
  <si>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</si>
  <si>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</si>
  <si>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</si>
  <si>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</si>
  <si>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</si>
  <si>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</si>
  <si>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</si>
  <si>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HYUSPX</t>
  </si>
  <si>
    <t xml:space="preserve">Faciès dominant</t>
  </si>
  <si>
    <t xml:space="preserve">rapide</t>
  </si>
  <si>
    <t xml:space="preserve">pl. lent</t>
  </si>
  <si>
    <t xml:space="preserve">niveau trophique</t>
  </si>
  <si>
    <t xml:space="preserve">très faible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</si>
  <si>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</si>
  <si>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</si>
  <si>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</si>
  <si>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</si>
  <si>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</si>
  <si>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</si>
  <si>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</si>
  <si>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</si>
  <si>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</si>
  <si>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</si>
  <si>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</si>
  <si>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</si>
  <si>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</si>
  <si>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</si>
  <si>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</si>
  <si>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</si>
  <si>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</si>
  <si>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</si>
  <si>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</si>
  <si>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</si>
  <si>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</si>
  <si>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</si>
  <si>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</si>
  <si>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</si>
  <si>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</si>
  <si>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</si>
  <si>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</si>
  <si>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</si>
  <si>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</si>
  <si>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</si>
  <si>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</si>
  <si>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</si>
  <si>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</si>
  <si>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</si>
  <si>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</si>
  <si>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</si>
  <si>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</si>
  <si>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</si>
  <si>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</si>
  <si>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</si>
  <si>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</si>
  <si>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</si>
  <si>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</si>
  <si>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</si>
  <si>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</si>
  <si>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</si>
  <si>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</si>
  <si>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</si>
  <si>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</si>
  <si>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</si>
  <si>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</si>
  <si>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</si>
  <si>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</si>
  <si>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</si>
  <si>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</si>
  <si>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</si>
  <si>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</si>
  <si>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</si>
  <si>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</si>
  <si>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LETSPX</t>
  </si>
  <si>
    <t xml:space="preserve">JUGSPX</t>
  </si>
  <si>
    <t xml:space="preserve">CRAFIL</t>
  </si>
  <si>
    <t xml:space="preserve">LEORIP</t>
  </si>
  <si>
    <t xml:space="preserve">RHYRIP</t>
  </si>
  <si>
    <t xml:space="preserve">PETHYB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</si>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</sst>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EDIAN_25-06-16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42180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14.3333333333333</v>
      </c>
      <c r="N5" s="51"/>
      <c r="O5" s="52" t="s">
        <v>16</v>
      </c>
      <c r="P5" s="53" t="n">
        <v>12.6666666666667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98</v>
      </c>
      <c r="C7" s="69" t="n">
        <v>2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12.75</v>
      </c>
      <c r="P8" s="83" t="n">
        <f aca="false">IF(ISERROR(AVERAGE(K23:K82)),"  ",AVERAGE(K23:K82))</f>
        <v>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1.07</v>
      </c>
      <c r="C9" s="86" t="n">
        <v>30.06</v>
      </c>
      <c r="D9" s="87"/>
      <c r="E9" s="87"/>
      <c r="F9" s="88" t="n">
        <f aca="false">($B9*$B$7+$C9*$C$7)/100</f>
        <v>1.6498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4.96865172858795</v>
      </c>
      <c r="P9" s="83" t="n">
        <f aca="false">IF(ISERROR(STDEVP(K23:K82)),"  ",STDEVP(K23:K82))</f>
        <v>0.707106781186548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5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18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1.01</v>
      </c>
      <c r="C12" s="111" t="n">
        <v>30.01</v>
      </c>
      <c r="D12" s="87"/>
      <c r="E12" s="87"/>
      <c r="F12" s="104" t="n">
        <f aca="false">($B12*$B$7+$C12*$C$7)/100</f>
        <v>1.59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2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0.06</v>
      </c>
      <c r="C13" s="111" t="n">
        <v>0.04</v>
      </c>
      <c r="D13" s="87"/>
      <c r="E13" s="87"/>
      <c r="F13" s="104" t="n">
        <f aca="false">($B13*$B$7+$C13*$C$7)/100</f>
        <v>0.0596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4</v>
      </c>
      <c r="M13" s="108"/>
      <c r="N13" s="116" t="s">
        <v>42</v>
      </c>
      <c r="O13" s="117" t="n">
        <f aca="false">COUNTIF(F23:F82,"&gt;0")</f>
        <v>7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 t="n">
        <v>0.01</v>
      </c>
      <c r="D15" s="87"/>
      <c r="E15" s="87"/>
      <c r="F15" s="104" t="n">
        <f aca="false">($B15*$B$7+$C15*$C$7)/100</f>
        <v>0.0002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48</v>
      </c>
      <c r="O15" s="117" t="n">
        <f aca="false">COUNTIF(K23:K82,"=1")</f>
        <v>1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1.07</v>
      </c>
      <c r="C17" s="111" t="n">
        <v>30.05</v>
      </c>
      <c r="D17" s="87"/>
      <c r="E17" s="87"/>
      <c r="F17" s="129"/>
      <c r="G17" s="130" t="n">
        <f aca="false">($B17*$B$7+$C17*$C$7)/100</f>
        <v>1.6496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0.571428571428571</v>
      </c>
      <c r="N17" s="116" t="s">
        <v>53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 t="n">
        <v>0.01</v>
      </c>
      <c r="D18" s="87"/>
      <c r="E18" s="139" t="s">
        <v>55</v>
      </c>
      <c r="F18" s="129"/>
      <c r="G18" s="130" t="n">
        <f aca="false">($B18*$B$7+$C18*$C$7)/100</f>
        <v>0.0002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1.6498</v>
      </c>
      <c r="G19" s="150" t="n">
        <f aca="false">SUM(G16:G18)</f>
        <v>1.6498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1.07</v>
      </c>
      <c r="C20" s="160" t="n">
        <f aca="false">SUM(C23:C62)</f>
        <v>30.06</v>
      </c>
      <c r="D20" s="161"/>
      <c r="E20" s="162" t="s">
        <v>55</v>
      </c>
      <c r="F20" s="163" t="n">
        <f aca="false">($B20*$B$7+$C20*$C$7)/100</f>
        <v>1.6498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1.0486</v>
      </c>
      <c r="C21" s="171" t="n">
        <f aca="false">C20*C7/100</f>
        <v>0.6012</v>
      </c>
      <c r="D21" s="172" t="s">
        <v>58</v>
      </c>
      <c r="E21" s="173"/>
      <c r="F21" s="174" t="n">
        <f aca="false">B21+C21</f>
        <v>1.6498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16</v>
      </c>
      <c r="B23" s="199" t="n">
        <v>1</v>
      </c>
      <c r="C23" s="200" t="n">
        <v>30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Hydrurus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1.58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Hydrurus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6183</v>
      </c>
      <c r="R23" s="211" t="n">
        <f aca="false">IF(ISTEXT(H23),"",(B23*$B$7/100)+(C23*$C$7/100))</f>
        <v>1.58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48</v>
      </c>
      <c r="U23" s="212" t="n">
        <f aca="false">IF(ISERROR(S23*J23*K23),0,S23*J23*K23)</f>
        <v>96</v>
      </c>
      <c r="V23" s="212" t="n">
        <f aca="false">IF(ISERROR(S23*K23),0,S23*K23)</f>
        <v>6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HYUSPX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56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Leptolyngbya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str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nc</v>
      </c>
      <c r="K24" s="224" t="str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nc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Leptolyngbya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6449</v>
      </c>
      <c r="R24" s="211" t="n">
        <f aca="false">IF(ISTEXT(H24),"",(B24*$B$7/100)+(C24*$C$7/100))</f>
        <v>0.01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0</v>
      </c>
      <c r="U24" s="212" t="n">
        <f aca="false">IF(ISERROR(S24*J24*K24),0,S24*J24*K24)</f>
        <v>0</v>
      </c>
      <c r="V24" s="228" t="n">
        <f aca="false">IF(ISERROR(S24*K24),0,S24*K24)</f>
        <v>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LETSPX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60</v>
      </c>
    </row>
    <row r="25" customFormat="false" ht="12.75" hidden="false" customHeight="false" outlineLevel="0" collapsed="false">
      <c r="A25" s="216" t="s">
        <v>82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Jungermannia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0.0002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BRh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4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Jungermannia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19826</v>
      </c>
      <c r="R25" s="211" t="n">
        <f aca="false">IF(ISTEXT(H25),"",(B25*$B$7/100)+(C25*$C$7/100))</f>
        <v>0.0002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JUGSPX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148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Cratoneuron filicinum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18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3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Cratoneuron filicinum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1233</v>
      </c>
      <c r="R26" s="211" t="n">
        <f aca="false">IF(ISTEXT(H26),"",(B26*$B$7/100)+(C26*$C$7/100))</f>
        <v>0.01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18</v>
      </c>
      <c r="U26" s="212" t="n">
        <f aca="false">IF(ISERROR(S26*J26*K26),0,S26*J26*K26)</f>
        <v>54</v>
      </c>
      <c r="V26" s="228" t="n">
        <f aca="false">IF(ISERROR(S26*K26),0,S26*K26)</f>
        <v>3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CRAFIL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227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Leptodictyum riparium 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0.0098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Leptodictyum riparium 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1244</v>
      </c>
      <c r="R27" s="211" t="n">
        <f aca="false">IF(ISTEXT(H27),"",(B27*$B$7/100)+(C27*$C$7/100))</f>
        <v>0.0098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5</v>
      </c>
      <c r="U27" s="212" t="n">
        <f aca="false">IF(ISERROR(S27*J27*K27),0,S27*J27*K27)</f>
        <v>10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LEORIP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298</v>
      </c>
    </row>
    <row r="28" customFormat="false" ht="12.75" hidden="false" customHeight="false" outlineLevel="0" collapsed="false">
      <c r="A28" s="216" t="s">
        <v>85</v>
      </c>
      <c r="B28" s="217" t="n">
        <v>0.04</v>
      </c>
      <c r="C28" s="218" t="n">
        <v>0.02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Rhynchostegium riparioides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0.0396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Rhynchostegium riparioides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31691</v>
      </c>
      <c r="R28" s="211" t="n">
        <f aca="false">IF(ISTEXT(H28),"",(B28*$B$7/100)+(C28*$C$7/100))</f>
        <v>0.0396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12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RHYRIP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345</v>
      </c>
    </row>
    <row r="29" customFormat="false" ht="12.75" hidden="false" customHeight="false" outlineLevel="0" collapsed="false">
      <c r="A29" s="216" t="s">
        <v>86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Petasites hybridus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0.0002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9</v>
      </c>
      <c r="I29" s="8" t="n">
        <f aca="false">IF(A29="","",1)</f>
        <v>1</v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nc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nc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Petasites hybridus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1745</v>
      </c>
      <c r="R29" s="211" t="n">
        <f aca="false">IF(ISTEXT(H29),"",(B29*$B$7/100)+(C29*$C$7/100))</f>
        <v>0.0002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PETHYB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931</v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80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1.6498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EDIAN</v>
      </c>
      <c r="B84" s="180" t="str">
        <f aca="false">C3</f>
        <v>EDIAN A ABONDANCE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14.3333333333333</v>
      </c>
      <c r="E84" s="254" t="n">
        <f aca="false">O13</f>
        <v>7</v>
      </c>
      <c r="F84" s="180" t="n">
        <f aca="false">O14</f>
        <v>4</v>
      </c>
      <c r="G84" s="180" t="n">
        <f aca="false">O15</f>
        <v>1</v>
      </c>
      <c r="H84" s="180" t="n">
        <f aca="false">O16</f>
        <v>2</v>
      </c>
      <c r="I84" s="180" t="n">
        <f aca="false">O17</f>
        <v>1</v>
      </c>
      <c r="J84" s="255" t="n">
        <f aca="false">O8</f>
        <v>12.75</v>
      </c>
      <c r="K84" s="256" t="n">
        <f aca="false">O9</f>
        <v>4.96865172858795</v>
      </c>
      <c r="L84" s="257" t="n">
        <f aca="false">O10</f>
        <v>5</v>
      </c>
      <c r="M84" s="257" t="n">
        <f aca="false">O11</f>
        <v>18</v>
      </c>
      <c r="N84" s="256" t="n">
        <f aca="false">P8</f>
        <v>2</v>
      </c>
      <c r="O84" s="256" t="n">
        <f aca="false">P9</f>
        <v>0.707106781186548</v>
      </c>
      <c r="P84" s="257" t="n">
        <f aca="false">P10</f>
        <v>1</v>
      </c>
      <c r="Q84" s="257" t="n">
        <f aca="false">P11</f>
        <v>3</v>
      </c>
      <c r="R84" s="257" t="n">
        <f aca="false">F21</f>
        <v>1.6498</v>
      </c>
      <c r="S84" s="257" t="n">
        <f aca="false">L11</f>
        <v>0</v>
      </c>
      <c r="T84" s="257" t="n">
        <f aca="false">L12</f>
        <v>2</v>
      </c>
      <c r="U84" s="257" t="n">
        <f aca="false">L13</f>
        <v>4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48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96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12.6666666666667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HYUSPX</v>
      </c>
      <c r="U91" s="8" t="n">
        <f aca="false">IF(ISERROR(MATCH($T$93,'[1]liste reference'!$A$6:$A$1174,0)),MATCH($T$93,'[1]liste reference'!$B$6:$B$1174,0),(MATCH($T$93,'[1]liste reference'!$A$6:$A$1174,0)))</f>
        <v>56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HYUSPX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2016-03-01T12:58:33Z</dcterms:created>
  <dc:creator>laurianne isebe</dc:creator>
  <dc:description/>
  <dc:language>fr-FR</dc:language>
  <cp:lastModifiedBy>laurianne isebe</cp:lastModifiedBy>
  <dcterms:modified xsi:type="dcterms:W3CDTF">2016-03-01T12:58:36Z</dcterms:modified>
  <cp:revision>0</cp:revision>
  <dc:subject/>
  <dc:title/>
</cp:coreProperties>
</file>