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.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10"/>
            <rFont val="Arial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41</xdr:colOff>
                <xdr:row>0</xdr:row>
                <xdr:rowOff>8</xdr:rowOff>
              </xdr:from>
              <xdr:to>
                <xdr:col>8</xdr:col>
                <xdr:colOff>7</xdr:colOff>
                <xdr:row>3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10"/>
            <rFont val="Arial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41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10"/>
            <rFont val="Arial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41</xdr:colOff>
                <xdr:row>2</xdr:row>
                <xdr:rowOff>5</xdr:rowOff>
              </xdr:from>
              <xdr:to>
                <xdr:col>5</xdr:col>
                <xdr:colOff>2</xdr:colOff>
                <xdr:row>3</xdr:row>
                <xdr:rowOff>11</xdr:rowOff>
              </xdr:to>
            </anchor>
          </commentPr>
        </mc:Choice>
        <mc:Fallback/>
      </mc:AlternateContent>
    </comment>
    <comment ref="B6" authorId="0">
      <text>
        <r>
          <rPr>
            <sz val="10"/>
            <rFont val="Arial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5</xdr:rowOff>
              </xdr:from>
              <xdr:to>
                <xdr:col>5</xdr:col>
                <xdr:colOff>17</xdr:colOff>
                <xdr:row>9</xdr:row>
                <xdr:rowOff>11</xdr:rowOff>
              </xdr:to>
            </anchor>
          </commentPr>
        </mc:Choice>
        <mc:Fallback/>
      </mc:AlternateContent>
    </comment>
    <comment ref="B7" authorId="0">
      <text>
        <r>
          <rPr>
            <sz val="10"/>
            <rFont val="Arial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17</xdr:rowOff>
              </xdr:from>
              <xdr:to>
                <xdr:col>6</xdr:col>
                <xdr:colOff>20</xdr:colOff>
                <xdr:row>7</xdr:row>
                <xdr:rowOff>1</xdr:rowOff>
              </xdr:to>
            </anchor>
          </commentPr>
        </mc:Choice>
        <mc:Fallback/>
      </mc:AlternateContent>
    </comment>
    <comment ref="C2" authorId="0">
      <text>
        <r>
          <rPr>
            <sz val="10"/>
            <rFont val="Arial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8</xdr:rowOff>
              </xdr:from>
              <xdr:to>
                <xdr:col>9</xdr:col>
                <xdr:colOff>7</xdr:colOff>
                <xdr:row>3</xdr:row>
                <xdr:rowOff>8</xdr:rowOff>
              </xdr:to>
            </anchor>
          </commentPr>
        </mc:Choice>
        <mc:Fallback/>
      </mc:AlternateContent>
    </comment>
    <comment ref="C3" authorId="0">
      <text>
        <r>
          <rPr>
            <sz val="10"/>
            <rFont val="Arial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10"/>
            <rFont val="Arial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8</xdr:colOff>
                <xdr:row>11</xdr:row>
                <xdr:rowOff>14</xdr:rowOff>
              </xdr:to>
            </anchor>
          </commentPr>
        </mc:Choice>
        <mc:Fallback/>
      </mc:AlternateContent>
    </comment>
    <comment ref="C7" authorId="0">
      <text>
        <r>
          <rPr>
            <sz val="10"/>
            <rFont val="Arial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10</xdr:colOff>
                <xdr:row>8</xdr:row>
                <xdr:rowOff>4</xdr:rowOff>
              </xdr:to>
            </anchor>
          </commentPr>
        </mc:Choice>
        <mc:Fallback/>
      </mc:AlternateContent>
    </comment>
    <comment ref="K3" authorId="0">
      <text>
        <r>
          <rPr>
            <sz val="10"/>
            <rFont val="Arial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56</xdr:colOff>
                <xdr:row>1</xdr:row>
                <xdr:rowOff>6</xdr:rowOff>
              </xdr:from>
              <xdr:to>
                <xdr:col>12</xdr:col>
                <xdr:colOff>42</xdr:colOff>
                <xdr:row>6</xdr:row>
                <xdr:rowOff>1</xdr:rowOff>
              </xdr:to>
            </anchor>
          </commentPr>
        </mc:Choice>
        <mc:Fallback/>
      </mc:AlternateContent>
    </comment>
    <comment ref="M3" authorId="0">
      <text>
        <r>
          <rPr>
            <sz val="10"/>
            <rFont val="Arial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41</xdr:colOff>
                <xdr:row>1</xdr:row>
                <xdr:rowOff>6</xdr:rowOff>
              </xdr:from>
              <xdr:to>
                <xdr:col>14</xdr:col>
                <xdr:colOff>31</xdr:colOff>
                <xdr:row>3</xdr:row>
                <xdr:rowOff>10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<sst xmlns="http://schemas.openxmlformats.org/spreadsheetml/2006/main" count="95" uniqueCount="90">
  <si>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</si>
  <si>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</si>
  <si>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</si>
  <si>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C.BERNARD S.RENAHY</t>
  </si>
  <si>
    <t xml:space="preserve">conforme AFNOR T90-395 oct. 2003</t>
  </si>
  <si>
    <t xml:space="preserve">USSES</t>
  </si>
  <si>
    <t xml:space="preserve">USSES A SEYSSEL</t>
  </si>
  <si>
    <t xml:space="preserve">06069050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</si>
  <si>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</si>
  <si>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</si>
  <si>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</si>
  <si>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</si>
  <si>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</si>
  <si>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</si>
  <si>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</si>
  <si>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</si>
  <si>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CLASPX</t>
  </si>
  <si>
    <t xml:space="preserve">Faciès dominant</t>
  </si>
  <si>
    <t xml:space="preserve">pl. courant</t>
  </si>
  <si>
    <t xml:space="preserve">ch. lentique</t>
  </si>
  <si>
    <t xml:space="preserve">niv. trophique:</t>
  </si>
  <si>
    <t xml:space="preserve">très élevé</t>
  </si>
  <si>
    <t xml:space="preserve">(très élevé)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</si>
  <si>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</si>
  <si>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</si>
  <si>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</si>
  <si>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</si>
  <si>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</si>
  <si>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</si>
  <si>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</si>
  <si>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</si>
  <si>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</si>
  <si>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</si>
  <si>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</si>
  <si>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</si>
  <si>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</si>
  <si>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</si>
  <si>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</si>
  <si>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</si>
  <si>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</si>
  <si>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</si>
  <si>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</si>
  <si>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</si>
  <si>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</si>
  <si>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</si>
  <si>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</si>
  <si>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</si>
  <si>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</si>
  <si>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</si>
  <si>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</si>
  <si>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</si>
  <si>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</si>
  <si>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</si>
  <si>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</si>
  <si>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</si>
  <si>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  <charset val="1"/>
      </rPr>
      <t xml:space="preserve">LISTE </t>
    </r>
    <r>
      <rPr>
        <i val="true"/>
        <sz val="10"/>
        <rFont val="Arial"/>
        <family val="2"/>
        <charset val="1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</si>
  <si>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</si>
  <si>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</si>
  <si>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</si>
  <si>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</si>
  <si>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</si>
  <si>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</si>
  <si>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</si>
  <si>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</si>
  <si>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</si>
  <si>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</si>
  <si>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</si>
  <si>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</si>
  <si>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</si>
  <si>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</si>
  <si>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</si>
  <si>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</si>
  <si>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</si>
  <si>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</si>
  <si>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</si>
  <si>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</si>
  <si>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</si>
  <si>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</si>
  <si>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VAUSPX</t>
  </si>
  <si>
    <t xml:space="preserve">PHAARU</t>
  </si>
  <si>
    <t xml:space="preserve">REYJAP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</si>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</sst>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4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sz val="8"/>
      <color rgb="FF0000FF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8"/>
      <name val="Arial"/>
      <family val="2"/>
      <charset val="1"/>
    </font>
    <font>
      <b val="true"/>
      <sz val="8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i val="true"/>
      <sz val="11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i val="true"/>
      <sz val="10"/>
      <color rgb="FFFFFFFF"/>
      <name val="Arial"/>
      <family val="2"/>
      <charset val="1"/>
    </font>
    <font>
      <sz val="8"/>
      <color rgb="FF00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i val="true"/>
      <sz val="8"/>
      <color rgb="FF000000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10"/>
      <color rgb="FFFF000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sz val="7"/>
      <name val="Arial"/>
      <family val="2"/>
      <charset val="1"/>
    </font>
    <font>
      <sz val="10"/>
      <name val="Arial"/>
      <family val="2"/>
    </font>
    <font>
      <b val="true"/>
      <sz val="8"/>
      <color rgb="FF0000FF"/>
      <name val="Arial"/>
      <family val="0"/>
    </font>
    <font>
      <b val="true"/>
      <sz val="8"/>
      <color rgb="FFFF0000"/>
      <name val="Arial"/>
      <family val="0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BFBFB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3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3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3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3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3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3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3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31">
    <dxf>
      <fill>
        <patternFill patternType="solid">
          <fgColor rgb="FFCCFFFF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FFFF99"/>
          <bgColor rgb="FF000000"/>
        </patternFill>
      </fill>
    </dxf>
    <dxf>
      <fill>
        <patternFill patternType="solid">
          <fgColor rgb="FFC0C0C0"/>
          <bgColor rgb="FF000000"/>
        </patternFill>
      </fill>
    </dxf>
    <dxf>
      <font>
        <color rgb="FF339966"/>
      </font>
    </dxf>
    <dxf>
      <font>
        <color rgb="FF808080"/>
      </font>
    </dxf>
    <dxf>
      <font>
        <color rgb="FFFF0000"/>
      </font>
    </dxf>
    <dxf>
      <font>
        <color rgb="FFFF0000"/>
      </font>
      <fill>
        <patternFill>
          <bgColor theme="0" tint="-0.25"/>
        </patternFill>
      </fill>
    </dxf>
    <dxf>
      <font>
        <color rgb="FFFF0000"/>
      </font>
    </dxf>
    <dxf>
      <font>
        <color rgb="FFC0C0C0"/>
      </font>
    </dxf>
    <dxf>
      <font>
        <color rgb="FFFF0000"/>
      </font>
    </dxf>
    <dxf>
      <font>
        <b val="0"/>
        <i val="0"/>
        <color rgb="FF339966"/>
      </font>
    </dxf>
    <dxf>
      <font>
        <color rgb="FF808080"/>
      </font>
    </dxf>
    <dxf>
      <font>
        <color rgb="FF339966"/>
      </font>
    </dxf>
    <dxf>
      <font>
        <color rgb="FF808080"/>
      </font>
    </dxf>
    <dxf>
      <font>
        <color rgb="FFFF000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Affichage" descr="Liste tax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Liste taxa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Retournotice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Newfeuille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Recapitu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Calcul" descr="Calcul 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Calcul 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robust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Trinom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Trigroupe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TriCSi" descr="Tri CSi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CSi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TriEi" descr="Tri Ei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Ei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ajout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xdr:twoCellAnchor editAs="absolute">
    <xdr:from>
      <xdr:col>22</xdr:col>
      <xdr:colOff>409680</xdr:colOff>
      <xdr:row>89</xdr:row>
      <xdr:rowOff>82080</xdr:rowOff>
    </xdr:from>
    <xdr:to>
      <xdr:col>23</xdr:col>
      <xdr:colOff>295560</xdr:colOff>
      <xdr:row>89</xdr:row>
      <xdr:rowOff>82080</xdr:rowOff>
    </xdr:to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ArchivageSandre" descr="Archivage avec cd Sandr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Archivage avec cd Sandre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ArchivageSansCdSandre" descr="Archivage sans cd Sandr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Archivage sans cd Sandre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USSE_11-07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false" showRowColHeaders="fals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L10" activeCellId="0" sqref="L10"/>
    </sheetView>
  </sheetViews>
  <sheetFormatPr defaultColWidth="11.42578125" defaultRowHeight="12.75" zeroHeight="false" outlineLevelRow="0" outlineLevelCol="0"/>
  <cols>
    <col collapsed="false" customWidth="true" hidden="false" outlineLevel="0" max="1" min="1" style="1" width="14.86"/>
    <col collapsed="false" customWidth="true" hidden="false" outlineLevel="0" max="2" min="2" style="1" width="12.86"/>
    <col collapsed="false" customWidth="true" hidden="false" outlineLevel="0" max="3" min="3" style="1" width="11"/>
    <col collapsed="false" customWidth="true" hidden="true" outlineLevel="0" max="4" min="4" style="1" width="9.42"/>
    <col collapsed="false" customWidth="true" hidden="true" outlineLevel="0" max="5" min="5" style="1" width="9"/>
    <col collapsed="false" customWidth="true" hidden="false" outlineLevel="0" max="6" min="6" style="1" width="7.15"/>
    <col collapsed="false" customWidth="true" hidden="false" outlineLevel="0" max="7" min="7" style="1" width="5.57"/>
    <col collapsed="false" customWidth="true" hidden="true" outlineLevel="0" max="8" min="8" style="2" width="3.15"/>
    <col collapsed="false" customWidth="true" hidden="false" outlineLevel="0" max="9" min="9" style="1" width="4.29"/>
    <col collapsed="false" customWidth="true" hidden="false" outlineLevel="0" max="10" min="10" style="1" width="3.57"/>
    <col collapsed="false" customWidth="true" hidden="false" outlineLevel="0" max="11" min="11" style="1" width="9"/>
    <col collapsed="false" customWidth="true" hidden="false" outlineLevel="0" max="12" min="12" style="1" width="8"/>
    <col collapsed="false" customWidth="true" hidden="false" outlineLevel="0" max="13" min="13" style="1" width="8.71"/>
    <col collapsed="false" customWidth="true" hidden="false" outlineLevel="0" max="14" min="14" style="1" width="8.57"/>
    <col collapsed="false" customWidth="true" hidden="false" outlineLevel="0" max="15" min="15" style="1" width="8.86"/>
    <col collapsed="false" customWidth="true" hidden="false" outlineLevel="0" max="16" min="16" style="2" width="10.42"/>
    <col collapsed="false" customWidth="true" hidden="true" outlineLevel="0" max="18" min="17" style="2" width="8.71"/>
    <col collapsed="false" customWidth="true" hidden="true" outlineLevel="0" max="19" min="19" style="2" width="7"/>
    <col collapsed="false" customWidth="true" hidden="true" outlineLevel="0" max="20" min="20" style="2" width="4.86"/>
    <col collapsed="false" customWidth="true" hidden="true" outlineLevel="0" max="21" min="21" style="2" width="17.42"/>
    <col collapsed="false" customWidth="true" hidden="true" outlineLevel="0" max="22" min="22" style="2" width="11.29"/>
    <col collapsed="false" customWidth="true" hidden="false" outlineLevel="0" max="23" min="23" style="1" width="23.86"/>
    <col collapsed="false" customWidth="true" hidden="false" outlineLevel="0" max="24" min="24" style="1" width="18"/>
    <col collapsed="false" customWidth="false" hidden="true" outlineLevel="0" max="25" min="25" style="1" width="11.43"/>
    <col collapsed="false" customWidth="true" hidden="true" outlineLevel="0" max="26" min="26" style="1" width="8.15"/>
    <col collapsed="false" customWidth="true" hidden="false" outlineLevel="0" max="27" min="27" style="2" width="6.29"/>
    <col collapsed="false" customWidth="true" hidden="false" outlineLevel="0" max="28" min="28" style="1" width="34.14"/>
    <col collapsed="false" customWidth="true" hidden="false" outlineLevel="0" max="29" min="29" style="1" width="25.29"/>
    <col collapsed="false" customWidth="false" hidden="false" outlineLevel="0" max="16384" min="30" style="1" width="11.43"/>
  </cols>
  <sheetData>
    <row r="1" customFormat="false" ht="13.8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2.7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2.75" hidden="false" customHeight="false" outlineLevel="0" collapsed="false">
      <c r="A4" s="33" t="n">
        <v>41466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6</v>
      </c>
      <c r="M5" s="53"/>
      <c r="N5" s="54" t="s">
        <v>16</v>
      </c>
      <c r="O5" s="55" t="n">
        <v>6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2.7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75</v>
      </c>
      <c r="C7" s="67" t="n">
        <v>25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6.66666666666667</v>
      </c>
      <c r="O8" s="84" t="n">
        <f aca="false">IF(ISERROR(AVERAGE(J23:J82)),"      -",AVERAGE(J23:J82))</f>
        <v>1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2.75" hidden="false" customHeight="false" outlineLevel="0" collapsed="false">
      <c r="A9" s="43" t="s">
        <v>29</v>
      </c>
      <c r="B9" s="86" t="n">
        <v>1.2</v>
      </c>
      <c r="C9" s="87" t="n">
        <v>0.9</v>
      </c>
      <c r="D9" s="88"/>
      <c r="E9" s="88"/>
      <c r="F9" s="89" t="n">
        <f aca="false">($B9*$B$7+$C9*$C$7)/100</f>
        <v>1.125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2.49443825784929</v>
      </c>
      <c r="O9" s="84" t="n">
        <f aca="false">IF(ISERROR(STDEVP(J23:J82)),"      -",STDEVP(J23:J82))</f>
        <v>0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2.7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10</v>
      </c>
      <c r="O11" s="106" t="n">
        <f aca="false">MAX(J23:J82)</f>
        <v>1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1.2</v>
      </c>
      <c r="C12" s="119" t="n">
        <v>0.7</v>
      </c>
      <c r="D12" s="111"/>
      <c r="E12" s="111"/>
      <c r="F12" s="112" t="n">
        <f aca="false">($B12*$B$7+$C12*$C$7)/100</f>
        <v>1.075</v>
      </c>
      <c r="G12" s="120"/>
      <c r="H12" s="68"/>
      <c r="I12" s="121" t="s">
        <v>39</v>
      </c>
      <c r="J12" s="121"/>
      <c r="K12" s="115" t="n">
        <f aca="false">COUNTIF($G$23:$G$82,"=ALG")</f>
        <v>2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/>
      <c r="C13" s="119"/>
      <c r="D13" s="111"/>
      <c r="E13" s="111"/>
      <c r="F13" s="112" t="n">
        <f aca="false">($B13*$B$7+$C13*$C$7)/100</f>
        <v>0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0</v>
      </c>
      <c r="L13" s="116"/>
      <c r="M13" s="127" t="s">
        <v>42</v>
      </c>
      <c r="N13" s="128" t="n">
        <f aca="false">COUNTIF(F23:F82,"&gt;0")</f>
        <v>4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3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 t="n">
        <v>0.2</v>
      </c>
      <c r="D15" s="111"/>
      <c r="E15" s="111"/>
      <c r="F15" s="112" t="n">
        <f aca="false">($B15*$B$7+$C15*$C$7)/100</f>
        <v>0.05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2</v>
      </c>
      <c r="L15" s="116"/>
      <c r="M15" s="137" t="s">
        <v>48</v>
      </c>
      <c r="N15" s="138" t="n">
        <f aca="false">COUNTIF(J23:J82,"=1")</f>
        <v>3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0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1.2</v>
      </c>
      <c r="C17" s="119" t="n">
        <v>0.7</v>
      </c>
      <c r="D17" s="111"/>
      <c r="E17" s="111"/>
      <c r="F17" s="143"/>
      <c r="G17" s="112" t="n">
        <f aca="false">($B17*$B$7+$C17*$C$7)/100</f>
        <v>1.075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 t="n">
        <v>0.2</v>
      </c>
      <c r="D18" s="111"/>
      <c r="E18" s="147" t="s">
        <v>54</v>
      </c>
      <c r="F18" s="143"/>
      <c r="G18" s="112" t="n">
        <f aca="false">($B18*$B$7+$C18*$C$7)/100</f>
        <v>0.05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2.7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1.125</v>
      </c>
      <c r="G19" s="156" t="n">
        <f aca="false">SUM(G16:G18)</f>
        <v>1.125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1.2</v>
      </c>
      <c r="C20" s="166" t="n">
        <f aca="false">SUM(C23:C82)</f>
        <v>0.72</v>
      </c>
      <c r="D20" s="167"/>
      <c r="E20" s="168" t="s">
        <v>54</v>
      </c>
      <c r="F20" s="169" t="n">
        <f aca="false">($B20*$B$7+$C20*$C$7)/100</f>
        <v>1.08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0.9</v>
      </c>
      <c r="C21" s="179" t="n">
        <f aca="false">C20*C7/100</f>
        <v>0.18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1.08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2" t="s">
        <v>77</v>
      </c>
    </row>
    <row r="23" customFormat="false" ht="12.75" hidden="false" customHeight="false" outlineLevel="0" collapsed="false">
      <c r="A23" s="203" t="s">
        <v>16</v>
      </c>
      <c r="B23" s="204" t="n">
        <v>0</v>
      </c>
      <c r="C23" s="205" t="n">
        <v>0.5</v>
      </c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Cladophora sp.</v>
      </c>
      <c r="E23" s="206" t="e">
        <f aca="false">IF(D23="",,VLOOKUP(D23,D$22:D22,1,0))</f>
        <v>#N/A</v>
      </c>
      <c r="F23" s="207" t="n">
        <f aca="false">($B23*$B$7+$C23*$C$7)/100</f>
        <v>0.125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0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1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Cladophora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!",IF($A23="","",IF(ISERROR(VLOOKUP($A23,'[1]liste reference'!A$1:S$65536,19,FALSE())),IF(ISERROR(VLOOKUP($A23,'[1]liste reference'!B$1:S$65536,19,FALSE())),"",VLOOKUP($A23,'[1]liste reference'!B$1:S$65536,19,FALSE())),VLOOKUP($A23,'[1]liste reference'!A$1:S$65536,19,FALSE())))))</f>
        <v>1124</v>
      </c>
      <c r="Q23" s="215" t="n">
        <f aca="false">IF(ISTEXT(H23),"",(B23*$B$7/100)+(C23*$C$7/100))</f>
        <v>0.125</v>
      </c>
      <c r="R23" s="216" t="n">
        <f aca="false">IF(OR(ISTEXT(H23),Q23=0),"",IF(Q23&lt;0.1,1,IF(Q23&lt;1,2,IF(Q23&lt;10,3,IF(Q23&lt;50,4,IF(Q23&gt;=50,5,""))))))</f>
        <v>2</v>
      </c>
      <c r="S23" s="216" t="n">
        <f aca="false">IF(ISERROR(R23*I23),0,R23*I23)</f>
        <v>12</v>
      </c>
      <c r="T23" s="216" t="n">
        <f aca="false">IF(ISERROR(R23*I23*J23),0,R23*I23*J23)</f>
        <v>12</v>
      </c>
      <c r="U23" s="216" t="n">
        <f aca="false">IF(ISERROR(R23*J23),0,R23*J23)</f>
        <v>2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IF(A23="new.cod","NEWCOD",IF(AND((Z23=""),ISTEXT(A23)),A23,IF(Z23="","",INDEX('[1]liste reference'!$A$8:$A$904,Z23))))</f>
        <v>CLASPX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23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78</v>
      </c>
      <c r="B24" s="223" t="n">
        <v>1.2</v>
      </c>
      <c r="C24" s="224" t="n">
        <v>0.2</v>
      </c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Vaucheria sp.</v>
      </c>
      <c r="E24" s="225" t="e">
        <f aca="false">IF(D24="",,VLOOKUP(D24,D$22:D23,1,0))</f>
        <v>#N/A</v>
      </c>
      <c r="F24" s="226" t="n">
        <f aca="false">($B24*$B$7+$C24*$C$7)/100</f>
        <v>0.95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9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4</v>
      </c>
      <c r="J24" s="210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1</v>
      </c>
      <c r="K24" s="211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Vaucheria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!",IF($A24="","",IF(ISERROR(VLOOKUP($A24,'[1]liste reference'!A$1:S$65536,19,FALSE())),IF(ISERROR(VLOOKUP($A24,'[1]liste reference'!B$1:S$65536,19,FALSE())),"",VLOOKUP($A24,'[1]liste reference'!B$1:S$65536,19,FALSE())),VLOOKUP($A24,'[1]liste reference'!A$1:S$65536,19,FALSE())))))</f>
        <v>6193</v>
      </c>
      <c r="Q24" s="215" t="n">
        <f aca="false">IF(ISTEXT(H24),"",(B24*$B$7/100)+(C24*$C$7/100))</f>
        <v>0.95</v>
      </c>
      <c r="R24" s="216" t="n">
        <f aca="false">IF(OR(ISTEXT(H24),Q24=0),"",IF(Q24&lt;0.1,1,IF(Q24&lt;1,2,IF(Q24&lt;10,3,IF(Q24&lt;50,4,IF(Q24&gt;=50,5,""))))))</f>
        <v>2</v>
      </c>
      <c r="S24" s="216" t="n">
        <f aca="false">IF(ISERROR(R24*I24),0,R24*I24)</f>
        <v>8</v>
      </c>
      <c r="T24" s="216" t="n">
        <f aca="false">IF(ISERROR(R24*I24*J24),0,R24*I24*J24)</f>
        <v>8</v>
      </c>
      <c r="U24" s="228" t="n">
        <f aca="false">IF(ISERROR(R24*J24),0,R24*J24)</f>
        <v>2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IF(A24="new.cod","NEWCOD",IF(AND((Z24=""),ISTEXT(A24)),A24,IF(Z24="","",INDEX('[1]liste reference'!$A$8:$A$904,Z24))))</f>
        <v>VAUSPX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82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79</v>
      </c>
      <c r="B25" s="223" t="n">
        <v>0</v>
      </c>
      <c r="C25" s="224" t="n">
        <v>0.01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Phalaris arundinacea</v>
      </c>
      <c r="E25" s="225" t="e">
        <f aca="false">IF(D25="",,VLOOKUP(D25,D$22:D24,1,0))</f>
        <v>#N/A</v>
      </c>
      <c r="F25" s="226" t="n">
        <f aca="false">($B25*$B$7+$C25*$C$7)/100</f>
        <v>0.0025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PHe</v>
      </c>
      <c r="H25" s="209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8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10</v>
      </c>
      <c r="J25" s="210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1</v>
      </c>
      <c r="K25" s="211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Phalaris arundinacea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!",IF($A25="","",IF(ISERROR(VLOOKUP($A25,'[1]liste reference'!A$1:S$65536,19,FALSE())),IF(ISERROR(VLOOKUP($A25,'[1]liste reference'!B$1:S$65536,19,FALSE())),"",VLOOKUP($A25,'[1]liste reference'!B$1:S$65536,19,FALSE())),VLOOKUP($A25,'[1]liste reference'!A$1:S$65536,19,FALSE())))))</f>
        <v>1577</v>
      </c>
      <c r="Q25" s="215" t="n">
        <f aca="false">IF(ISTEXT(H25),"",(B25*$B$7/100)+(C25*$C$7/100))</f>
        <v>0.0025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10</v>
      </c>
      <c r="T25" s="216" t="n">
        <f aca="false">IF(ISERROR(R25*I25*J25),0,R25*I25*J25)</f>
        <v>10</v>
      </c>
      <c r="U25" s="228" t="n">
        <f aca="false">IF(ISERROR(R25*J25),0,R25*J25)</f>
        <v>1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IF(A25="new.cod","NEWCOD",IF(AND((Z25=""),ISTEXT(A25)),A25,IF(Z25="","",INDEX('[1]liste reference'!$A$8:$A$904,Z25))))</f>
        <v>PHAARU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634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80</v>
      </c>
      <c r="B26" s="223" t="n">
        <v>0</v>
      </c>
      <c r="C26" s="224" t="n">
        <v>0.01</v>
      </c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Reynoutria japonica</v>
      </c>
      <c r="E26" s="225" t="e">
        <f aca="false">IF(D26="",,VLOOKUP(D26,D$22:D25,1,0))</f>
        <v>#N/A</v>
      </c>
      <c r="F26" s="226" t="n">
        <f aca="false">($B26*$B$7+$C26*$C$7)/100</f>
        <v>0.0025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PHe</v>
      </c>
      <c r="H26" s="209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8</v>
      </c>
      <c r="I26" s="210" t="str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/>
      </c>
      <c r="J26" s="210" t="str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/>
      </c>
      <c r="K26" s="211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Reynoutria japonica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!",IF($A26="","",IF(ISERROR(VLOOKUP($A26,'[1]liste reference'!A$1:S$65536,19,FALSE())),IF(ISERROR(VLOOKUP($A26,'[1]liste reference'!B$1:S$65536,19,FALSE())),"",VLOOKUP($A26,'[1]liste reference'!B$1:S$65536,19,FALSE())),VLOOKUP($A26,'[1]liste reference'!A$1:S$65536,19,FALSE())))))</f>
        <v>19988</v>
      </c>
      <c r="Q26" s="215" t="n">
        <f aca="false">IF(ISTEXT(H26),"",(B26*$B$7/100)+(C26*$C$7/100))</f>
        <v>0.0025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0</v>
      </c>
      <c r="T26" s="216" t="n">
        <f aca="false">IF(ISERROR(R26*I26*J26),0,R26*I26*J26)</f>
        <v>0</v>
      </c>
      <c r="U26" s="228" t="n">
        <f aca="false">IF(ISERROR(R26*J26),0,R26*J26)</f>
        <v>0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IF(A26="new.cod","NEWCOD",IF(AND((Z26=""),ISTEXT(A26)),A26,IF(Z26="","",INDEX('[1]liste reference'!$A$8:$A$904,Z26))))</f>
        <v>REYJAP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644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/>
      <c r="B27" s="223"/>
      <c r="C27" s="224"/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/>
      </c>
      <c r="E27" s="225" t="n">
        <f aca="false">IF(D27="",,VLOOKUP(D27,D$22:D26,1,0))</f>
        <v>0</v>
      </c>
      <c r="F27" s="226" t="n">
        <f aca="false">($B27*$B$7+$C27*$C$7)/100</f>
        <v>0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/>
      </c>
      <c r="H27" s="209" t="str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x</v>
      </c>
      <c r="I27" s="210" t="str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/>
      </c>
      <c r="J27" s="210" t="str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/>
      </c>
      <c r="K27" s="211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/>
      </c>
      <c r="L27" s="227"/>
      <c r="M27" s="227"/>
      <c r="N27" s="227"/>
      <c r="O27" s="213"/>
      <c r="P27" s="214" t="str">
        <f aca="false">IF($A27="NEWCOD",IF($AC27="","No",$AC27),IF(ISTEXT($E27),"DEJA SAISI !",IF($A27="","",IF(ISERROR(VLOOKUP($A27,'[1]liste reference'!A$1:S$65536,19,FALSE())),IF(ISERROR(VLOOKUP($A27,'[1]liste reference'!B$1:S$65536,19,FALSE())),"",VLOOKUP($A27,'[1]liste reference'!B$1:S$65536,19,FALSE())),VLOOKUP($A27,'[1]liste reference'!A$1:S$65536,19,FALSE())))))</f>
        <v/>
      </c>
      <c r="Q27" s="215" t="str">
        <f aca="false">IF(ISTEXT(H27),"",(B27*$B$7/100)+(C27*$C$7/100))</f>
        <v/>
      </c>
      <c r="R27" s="216" t="str">
        <f aca="false">IF(OR(ISTEXT(H27),Q27=0),"",IF(Q27&lt;0.1,1,IF(Q27&lt;1,2,IF(Q27&lt;10,3,IF(Q27&lt;50,4,IF(Q27&gt;=50,5,""))))))</f>
        <v/>
      </c>
      <c r="S27" s="216" t="n">
        <f aca="false">IF(ISERROR(R27*I27),0,R27*I27)</f>
        <v>0</v>
      </c>
      <c r="T27" s="216" t="n">
        <f aca="false">IF(ISERROR(R27*I27*J27),0,R27*I27*J27)</f>
        <v>0</v>
      </c>
      <c r="U27" s="228" t="n">
        <f aca="false">IF(ISERROR(R27*J27),0,R27*J27)</f>
        <v>0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IF(A27="new.cod","NEWCOD",IF(AND((Z27=""),ISTEXT(A27)),A27,IF(Z27="","",INDEX('[1]liste reference'!$A$8:$A$904,Z27))))</f>
        <v/>
      </c>
      <c r="Z27" s="10" t="str">
        <f aca="false">IF(ISERROR(MATCH(A27,'[1]liste reference'!$A$8:$A$904,0)),IF(ISERROR(MATCH(A27,'[1]liste reference'!$B$8:$B$904,0)),"",(MATCH(A27,'[1]liste reference'!$B$8:$B$904,0))),(MATCH(A27,'[1]liste reference'!$A$8:$A$904,0)))</f>
        <v/>
      </c>
      <c r="AA27" s="220"/>
      <c r="AB27" s="221"/>
      <c r="AC27" s="221"/>
      <c r="BB27" s="10" t="str">
        <f aca="false">IF(A27="","",1)</f>
        <v/>
      </c>
    </row>
    <row r="28" customFormat="false" ht="12.75" hidden="false" customHeight="false" outlineLevel="0" collapsed="false">
      <c r="A28" s="222"/>
      <c r="B28" s="223"/>
      <c r="C28" s="224"/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/>
      </c>
      <c r="E28" s="225" t="n">
        <f aca="false">IF(D28="",,VLOOKUP(D28,D$22:D27,1,0))</f>
        <v>0</v>
      </c>
      <c r="F28" s="226" t="n">
        <f aca="false">($B28*$B$7+$C28*$C$7)/100</f>
        <v>0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/>
      </c>
      <c r="H28" s="209" t="str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x</v>
      </c>
      <c r="I28" s="210" t="str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/>
      </c>
      <c r="J28" s="210" t="str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/>
      </c>
      <c r="K28" s="211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/>
      </c>
      <c r="L28" s="227"/>
      <c r="M28" s="227"/>
      <c r="N28" s="227"/>
      <c r="O28" s="213"/>
      <c r="P28" s="214" t="str">
        <f aca="false">IF($A28="NEWCOD",IF($AC28="","No",$AC28),IF(ISTEXT($E28),"DEJA SAISI !",IF($A28="","",IF(ISERROR(VLOOKUP($A28,'[1]liste reference'!A$1:S$65536,19,FALSE())),IF(ISERROR(VLOOKUP($A28,'[1]liste reference'!B$1:S$65536,19,FALSE())),"",VLOOKUP($A28,'[1]liste reference'!B$1:S$65536,19,FALSE())),VLOOKUP($A28,'[1]liste reference'!A$1:S$65536,19,FALSE())))))</f>
        <v/>
      </c>
      <c r="Q28" s="215" t="str">
        <f aca="false">IF(ISTEXT(H28),"",(B28*$B$7/100)+(C28*$C$7/100))</f>
        <v/>
      </c>
      <c r="R28" s="216" t="str">
        <f aca="false">IF(OR(ISTEXT(H28),Q28=0),"",IF(Q28&lt;0.1,1,IF(Q28&lt;1,2,IF(Q28&lt;10,3,IF(Q28&lt;50,4,IF(Q28&gt;=50,5,""))))))</f>
        <v/>
      </c>
      <c r="S28" s="216" t="n">
        <f aca="false">IF(ISERROR(R28*I28),0,R28*I28)</f>
        <v>0</v>
      </c>
      <c r="T28" s="216" t="n">
        <f aca="false">IF(ISERROR(R28*I28*J28),0,R28*I28*J28)</f>
        <v>0</v>
      </c>
      <c r="U28" s="228" t="n">
        <f aca="false">IF(ISERROR(R28*J28),0,R28*J28)</f>
        <v>0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IF(A28="new.cod","NEWCOD",IF(AND((Z28=""),ISTEXT(A28)),A28,IF(Z28="","",INDEX('[1]liste reference'!$A$8:$A$904,Z28))))</f>
        <v/>
      </c>
      <c r="Z28" s="10" t="str">
        <f aca="false">IF(ISERROR(MATCH(A28,'[1]liste reference'!$A$8:$A$904,0)),IF(ISERROR(MATCH(A28,'[1]liste reference'!$B$8:$B$904,0)),"",(MATCH(A28,'[1]liste reference'!$B$8:$B$904,0))),(MATCH(A28,'[1]liste reference'!$A$8:$A$904,0)))</f>
        <v/>
      </c>
      <c r="AA28" s="220"/>
      <c r="AB28" s="221"/>
      <c r="AC28" s="221"/>
      <c r="BB28" s="10" t="str">
        <f aca="false">IF(A28="","",1)</f>
        <v/>
      </c>
    </row>
    <row r="29" customFormat="false" ht="12.75" hidden="false" customHeight="false" outlineLevel="0" collapsed="false">
      <c r="A29" s="222"/>
      <c r="B29" s="223"/>
      <c r="C29" s="224"/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/>
      </c>
      <c r="E29" s="225" t="n">
        <f aca="false">IF(D29="",,VLOOKUP(D29,D$22:D28,1,0))</f>
        <v>0</v>
      </c>
      <c r="F29" s="226" t="n">
        <f aca="false">($B29*$B$7+$C29*$C$7)/100</f>
        <v>0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/>
      </c>
      <c r="H29" s="209" t="str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x</v>
      </c>
      <c r="I29" s="210" t="str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/>
      </c>
      <c r="J29" s="210" t="str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/>
      </c>
      <c r="K29" s="211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/>
      </c>
      <c r="L29" s="227"/>
      <c r="M29" s="227"/>
      <c r="N29" s="227"/>
      <c r="O29" s="213"/>
      <c r="P29" s="214" t="str">
        <f aca="false">IF($A29="NEWCOD",IF($AC29="","No",$AC29),IF(ISTEXT($E29),"DEJA SAISI !",IF($A29="","",IF(ISERROR(VLOOKUP($A29,'[1]liste reference'!A$1:S$65536,19,FALSE())),IF(ISERROR(VLOOKUP($A29,'[1]liste reference'!B$1:S$65536,19,FALSE())),"",VLOOKUP($A29,'[1]liste reference'!B$1:S$65536,19,FALSE())),VLOOKUP($A29,'[1]liste reference'!A$1:S$65536,19,FALSE())))))</f>
        <v/>
      </c>
      <c r="Q29" s="215" t="str">
        <f aca="false">IF(ISTEXT(H29),"",(B29*$B$7/100)+(C29*$C$7/100))</f>
        <v/>
      </c>
      <c r="R29" s="216" t="str">
        <f aca="false">IF(OR(ISTEXT(H29),Q29=0),"",IF(Q29&lt;0.1,1,IF(Q29&lt;1,2,IF(Q29&lt;10,3,IF(Q29&lt;50,4,IF(Q29&gt;=50,5,""))))))</f>
        <v/>
      </c>
      <c r="S29" s="216" t="n">
        <f aca="false">IF(ISERROR(R29*I29),0,R29*I29)</f>
        <v>0</v>
      </c>
      <c r="T29" s="216" t="n">
        <f aca="false">IF(ISERROR(R29*I29*J29),0,R29*I29*J29)</f>
        <v>0</v>
      </c>
      <c r="U29" s="228" t="n">
        <f aca="false">IF(ISERROR(R29*J29),0,R29*J29)</f>
        <v>0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IF(A29="new.cod","NEWCOD",IF(AND((Z29=""),ISTEXT(A29)),A29,IF(Z29="","",INDEX('[1]liste reference'!$A$8:$A$904,Z29))))</f>
        <v/>
      </c>
      <c r="Z29" s="10" t="str">
        <f aca="false">IF(ISERROR(MATCH(A29,'[1]liste reference'!$A$8:$A$904,0)),IF(ISERROR(MATCH(A29,'[1]liste reference'!$B$8:$B$904,0)),"",(MATCH(A29,'[1]liste reference'!$B$8:$B$904,0))),(MATCH(A29,'[1]liste reference'!$A$8:$A$904,0)))</f>
        <v/>
      </c>
      <c r="AA29" s="220"/>
      <c r="AB29" s="221"/>
      <c r="AC29" s="221"/>
      <c r="BB29" s="10" t="str">
        <f aca="false">IF(A29="","",1)</f>
        <v/>
      </c>
    </row>
    <row r="30" customFormat="false" ht="12.75" hidden="false" customHeight="false" outlineLevel="0" collapsed="false">
      <c r="A30" s="222"/>
      <c r="B30" s="223"/>
      <c r="C30" s="224"/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/>
      </c>
      <c r="E30" s="225" t="n">
        <f aca="false">IF(D30="",,VLOOKUP(D30,D$22:D29,1,0))</f>
        <v>0</v>
      </c>
      <c r="F30" s="226" t="n">
        <f aca="false">($B30*$B$7+$C30*$C$7)/100</f>
        <v>0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/>
      </c>
      <c r="H30" s="209" t="str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x</v>
      </c>
      <c r="I30" s="210" t="str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/>
      </c>
      <c r="J30" s="210" t="str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/>
      </c>
      <c r="K30" s="211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/>
      </c>
      <c r="L30" s="227"/>
      <c r="M30" s="227"/>
      <c r="N30" s="227"/>
      <c r="O30" s="213"/>
      <c r="P30" s="214" t="str">
        <f aca="false">IF($A30="NEWCOD",IF($AC30="","No",$AC30),IF(ISTEXT($E30),"DEJA SAISI !",IF($A30="","",IF(ISERROR(VLOOKUP($A30,'[1]liste reference'!A$1:S$65536,19,FALSE())),IF(ISERROR(VLOOKUP($A30,'[1]liste reference'!B$1:S$65536,19,FALSE())),"",VLOOKUP($A30,'[1]liste reference'!B$1:S$65536,19,FALSE())),VLOOKUP($A30,'[1]liste reference'!A$1:S$65536,19,FALSE())))))</f>
        <v/>
      </c>
      <c r="Q30" s="215" t="str">
        <f aca="false">IF(ISTEXT(H30),"",(B30*$B$7/100)+(C30*$C$7/100))</f>
        <v/>
      </c>
      <c r="R30" s="216" t="str">
        <f aca="false">IF(OR(ISTEXT(H30),Q30=0),"",IF(Q30&lt;0.1,1,IF(Q30&lt;1,2,IF(Q30&lt;10,3,IF(Q30&lt;50,4,IF(Q30&gt;=50,5,""))))))</f>
        <v/>
      </c>
      <c r="S30" s="216" t="n">
        <f aca="false">IF(ISERROR(R30*I30),0,R30*I30)</f>
        <v>0</v>
      </c>
      <c r="T30" s="216" t="n">
        <f aca="false">IF(ISERROR(R30*I30*J30),0,R30*I30*J30)</f>
        <v>0</v>
      </c>
      <c r="U30" s="228" t="n">
        <f aca="false">IF(ISERROR(R30*J30),0,R30*J30)</f>
        <v>0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IF(A30="new.cod","NEWCOD",IF(AND((Z30=""),ISTEXT(A30)),A30,IF(Z30="","",INDEX('[1]liste reference'!$A$8:$A$904,Z30))))</f>
        <v/>
      </c>
      <c r="Z30" s="10" t="str">
        <f aca="false">IF(ISERROR(MATCH(A30,'[1]liste reference'!$A$8:$A$904,0)),IF(ISERROR(MATCH(A30,'[1]liste reference'!$B$8:$B$904,0)),"",(MATCH(A30,'[1]liste reference'!$B$8:$B$904,0))),(MATCH(A30,'[1]liste reference'!$A$8:$A$904,0)))</f>
        <v/>
      </c>
      <c r="AA30" s="220"/>
      <c r="AB30" s="221"/>
      <c r="AC30" s="221"/>
      <c r="BB30" s="10" t="str">
        <f aca="false">IF(A30="","",1)</f>
        <v/>
      </c>
    </row>
    <row r="31" customFormat="false" ht="12.75" hidden="false" customHeight="false" outlineLevel="0" collapsed="false">
      <c r="A31" s="222"/>
      <c r="B31" s="223"/>
      <c r="C31" s="224"/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/>
      </c>
      <c r="E31" s="225" t="n">
        <f aca="false">IF(D31="",,VLOOKUP(D31,D$22:D30,1,0))</f>
        <v>0</v>
      </c>
      <c r="F31" s="226" t="n">
        <f aca="false">($B31*$B$7+$C31*$C$7)/100</f>
        <v>0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/>
      </c>
      <c r="H31" s="209" t="str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x</v>
      </c>
      <c r="I31" s="210" t="str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/>
      </c>
      <c r="J31" s="210" t="str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/>
      </c>
      <c r="K31" s="211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/>
      </c>
      <c r="L31" s="227"/>
      <c r="M31" s="227"/>
      <c r="N31" s="227"/>
      <c r="O31" s="213"/>
      <c r="P31" s="214" t="str">
        <f aca="false">IF($A31="NEWCOD",IF($AC31="","No",$AC31),IF(ISTEXT($E31),"DEJA SAISI !",IF($A31="","",IF(ISERROR(VLOOKUP($A31,'[1]liste reference'!A$1:S$65536,19,FALSE())),IF(ISERROR(VLOOKUP($A31,'[1]liste reference'!B$1:S$65536,19,FALSE())),"",VLOOKUP($A31,'[1]liste reference'!B$1:S$65536,19,FALSE())),VLOOKUP($A31,'[1]liste reference'!A$1:S$65536,19,FALSE())))))</f>
        <v/>
      </c>
      <c r="Q31" s="215" t="str">
        <f aca="false">IF(ISTEXT(H31),"",(B31*$B$7/100)+(C31*$C$7/100))</f>
        <v/>
      </c>
      <c r="R31" s="216" t="str">
        <f aca="false">IF(OR(ISTEXT(H31),Q31=0),"",IF(Q31&lt;0.1,1,IF(Q31&lt;1,2,IF(Q31&lt;10,3,IF(Q31&lt;50,4,IF(Q31&gt;=50,5,""))))))</f>
        <v/>
      </c>
      <c r="S31" s="216" t="n">
        <f aca="false">IF(ISERROR(R31*I31),0,R31*I31)</f>
        <v>0</v>
      </c>
      <c r="T31" s="216" t="n">
        <f aca="false">IF(ISERROR(R31*I31*J31),0,R31*I31*J31)</f>
        <v>0</v>
      </c>
      <c r="U31" s="228" t="n">
        <f aca="false">IF(ISERROR(R31*J31),0,R31*J31)</f>
        <v>0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IF(A31="new.cod","NEWCOD",IF(AND((Z31=""),ISTEXT(A31)),A31,IF(Z31="","",INDEX('[1]liste reference'!$A$8:$A$904,Z31))))</f>
        <v/>
      </c>
      <c r="Z31" s="10" t="str">
        <f aca="false">IF(ISERROR(MATCH(A31,'[1]liste reference'!$A$8:$A$904,0)),IF(ISERROR(MATCH(A31,'[1]liste reference'!$B$8:$B$904,0)),"",(MATCH(A31,'[1]liste reference'!$B$8:$B$904,0))),(MATCH(A31,'[1]liste reference'!$A$8:$A$904,0)))</f>
        <v/>
      </c>
      <c r="AA31" s="220"/>
      <c r="AB31" s="221"/>
      <c r="AC31" s="221"/>
      <c r="BB31" s="10" t="str">
        <f aca="false">IF(A31="","",1)</f>
        <v/>
      </c>
    </row>
    <row r="32" customFormat="false" ht="12.75" hidden="false" customHeight="false" outlineLevel="0" collapsed="false">
      <c r="A32" s="222"/>
      <c r="B32" s="223"/>
      <c r="C32" s="224"/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/>
      </c>
      <c r="E32" s="225" t="n">
        <f aca="false">IF(D32="",,VLOOKUP(D32,D$22:D31,1,0))</f>
        <v>0</v>
      </c>
      <c r="F32" s="226" t="n">
        <f aca="false">($B32*$B$7+$C32*$C$7)/100</f>
        <v>0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/>
      </c>
      <c r="H32" s="209" t="str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x</v>
      </c>
      <c r="I32" s="210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0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1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/>
      </c>
      <c r="L32" s="227"/>
      <c r="M32" s="227"/>
      <c r="N32" s="227"/>
      <c r="O32" s="213"/>
      <c r="P32" s="214" t="str">
        <f aca="false">IF($A32="NEWCOD",IF($AC32="","No",$AC32),IF(ISTEXT($E32),"DEJA SAISI !",IF($A32="","",IF(ISERROR(VLOOKUP($A32,'[1]liste reference'!A$1:S$65536,19,FALSE())),IF(ISERROR(VLOOKUP($A32,'[1]liste reference'!B$1:S$65536,19,FALSE())),"",VLOOKUP($A32,'[1]liste reference'!B$1:S$65536,19,FALSE())),VLOOKUP($A32,'[1]liste reference'!A$1:S$65536,19,FALSE())))))</f>
        <v/>
      </c>
      <c r="Q32" s="215" t="str">
        <f aca="false">IF(ISTEXT(H32),"",(B32*$B$7/100)+(C32*$C$7/100))</f>
        <v/>
      </c>
      <c r="R32" s="216" t="str">
        <f aca="false">IF(OR(ISTEXT(H32),Q32=0),"",IF(Q32&lt;0.1,1,IF(Q32&lt;1,2,IF(Q32&lt;10,3,IF(Q32&lt;50,4,IF(Q32&gt;=50,5,""))))))</f>
        <v/>
      </c>
      <c r="S32" s="216" t="n">
        <f aca="false">IF(ISERROR(R32*I32),0,R32*I32)</f>
        <v>0</v>
      </c>
      <c r="T32" s="216" t="n">
        <f aca="false">IF(ISERROR(R32*I32*J32),0,R32*I32*J32)</f>
        <v>0</v>
      </c>
      <c r="U32" s="228" t="n">
        <f aca="false">IF(ISERROR(R32*J32),0,R32*J32)</f>
        <v>0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IF(A32="new.cod","NEWCOD",IF(AND((Z32=""),ISTEXT(A32)),A32,IF(Z32="","",INDEX('[1]liste reference'!$A$8:$A$904,Z32))))</f>
        <v/>
      </c>
      <c r="Z32" s="10" t="str">
        <f aca="false">IF(ISERROR(MATCH(A32,'[1]liste reference'!$A$8:$A$904,0)),IF(ISERROR(MATCH(A32,'[1]liste reference'!$B$8:$B$904,0)),"",(MATCH(A32,'[1]liste reference'!$B$8:$B$904,0))),(MATCH(A32,'[1]liste reference'!$A$8:$A$904,0)))</f>
        <v/>
      </c>
      <c r="AA32" s="220"/>
      <c r="AB32" s="221"/>
      <c r="AC32" s="221"/>
      <c r="BB32" s="10" t="str">
        <f aca="false">IF(A32="","",1)</f>
        <v/>
      </c>
    </row>
    <row r="33" customFormat="false" ht="12.75" hidden="false" customHeight="false" outlineLevel="0" collapsed="false">
      <c r="A33" s="222"/>
      <c r="B33" s="223"/>
      <c r="C33" s="224"/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/>
      </c>
      <c r="E33" s="225" t="n">
        <f aca="false">IF(D33="",,VLOOKUP(D33,D$22:D32,1,0))</f>
        <v>0</v>
      </c>
      <c r="F33" s="226" t="n">
        <f aca="false">($B33*$B$7+$C33*$C$7)/100</f>
        <v>0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/>
      </c>
      <c r="H33" s="209" t="str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x</v>
      </c>
      <c r="I33" s="210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0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1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/>
      </c>
      <c r="L33" s="227"/>
      <c r="M33" s="227"/>
      <c r="N33" s="227"/>
      <c r="O33" s="213"/>
      <c r="P33" s="214" t="str">
        <f aca="false">IF($A33="NEWCOD",IF($AC33="","No",$AC33),IF(ISTEXT($E33),"DEJA SAISI !",IF($A33="","",IF(ISERROR(VLOOKUP($A33,'[1]liste reference'!A$1:S$65536,19,FALSE())),IF(ISERROR(VLOOKUP($A33,'[1]liste reference'!B$1:S$65536,19,FALSE())),"",VLOOKUP($A33,'[1]liste reference'!B$1:S$65536,19,FALSE())),VLOOKUP($A33,'[1]liste reference'!A$1:S$65536,19,FALSE())))))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8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IF(A33="new.cod","NEWCOD",IF(AND((Z33=""),ISTEXT(A33)),A33,IF(Z33="","",INDEX('[1]liste reference'!$A$8:$A$904,Z33))))</f>
        <v/>
      </c>
      <c r="Z33" s="10" t="str">
        <f aca="false">IF(ISERROR(MATCH(A33,'[1]liste reference'!$A$8:$A$904,0)),IF(ISERROR(MATCH(A33,'[1]liste reference'!$B$8:$B$904,0)),"",(MATCH(A33,'[1]liste reference'!$B$8:$B$904,0))),(MATCH(A33,'[1]liste reference'!$A$8:$A$904,0)))</f>
        <v/>
      </c>
      <c r="AA33" s="220"/>
      <c r="AB33" s="221"/>
      <c r="AC33" s="221"/>
      <c r="BB33" s="10" t="str">
        <f aca="false">IF(A33="","",1)</f>
        <v/>
      </c>
    </row>
    <row r="34" customFormat="false" ht="12.75" hidden="false" customHeight="false" outlineLevel="0" collapsed="false">
      <c r="A34" s="222"/>
      <c r="B34" s="223"/>
      <c r="C34" s="224"/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5" t="n">
        <f aca="false">IF(D34="",,VLOOKUP(D34,D$22:D33,1,0))</f>
        <v>0</v>
      </c>
      <c r="F34" s="230" t="n">
        <f aca="false">($B34*$B$7+$C34*$C$7)/100</f>
        <v>0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09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10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0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1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7"/>
      <c r="M34" s="227"/>
      <c r="N34" s="227"/>
      <c r="O34" s="213"/>
      <c r="P34" s="214" t="str">
        <f aca="false">IF($A34="NEWCOD",IF($AC34="","No",$AC34),IF(ISTEXT($E34),"DEJA SAISI !",IF($A34="","",IF(ISERROR(VLOOKUP($A34,'[1]liste reference'!A$1:S$65536,19,FALSE())),IF(ISERROR(VLOOKUP($A34,'[1]liste reference'!B$1:S$65536,19,FALSE())),"",VLOOKUP($A34,'[1]liste reference'!B$1:S$65536,19,FALSE())),VLOOKUP($A34,'[1]liste reference'!A$1:S$65536,19,FALSE())))))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5" t="n">
        <f aca="false">IF(D35="",,VLOOKUP(D35,D$22:D34,1,0))</f>
        <v>0</v>
      </c>
      <c r="F35" s="230" t="n">
        <f aca="false">($B35*$B$7+$C35*$C$7)/100</f>
        <v>0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09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0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0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1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!",IF($A35="","",IF(ISERROR(VLOOKUP($A35,'[1]liste reference'!A$1:S$65536,19,FALSE())),IF(ISERROR(VLOOKUP($A35,'[1]liste reference'!B$1:S$65536,19,FALSE())),"",VLOOKUP($A35,'[1]liste reference'!B$1:S$65536,19,FALSE())),VLOOKUP($A35,'[1]liste reference'!A$1:S$65536,19,FALSE())))))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5" t="n">
        <f aca="false">IF(D36="",,VLOOKUP(D36,D$22:D35,1,0))</f>
        <v>0</v>
      </c>
      <c r="F36" s="230" t="n">
        <f aca="false">($B36*$B$7+$C36*$C$7)/100</f>
        <v>0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09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0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0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1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!",IF($A36="","",IF(ISERROR(VLOOKUP($A36,'[1]liste reference'!A$1:S$65536,19,FALSE())),IF(ISERROR(VLOOKUP($A36,'[1]liste reference'!B$1:S$65536,19,FALSE())),"",VLOOKUP($A36,'[1]liste reference'!B$1:S$65536,19,FALSE())),VLOOKUP($A36,'[1]liste reference'!A$1:S$65536,19,FALSE())))))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5" t="n">
        <f aca="false">IF(D37="",,VLOOKUP(D37,D$22:D36,1,0))</f>
        <v>0</v>
      </c>
      <c r="F37" s="230" t="n">
        <f aca="false">($B37*$B$7+$C37*$C$7)/100</f>
        <v>0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09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0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0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1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!",IF($A37="","",IF(ISERROR(VLOOKUP($A37,'[1]liste reference'!A$1:S$65536,19,FALSE())),IF(ISERROR(VLOOKUP($A37,'[1]liste reference'!B$1:S$65536,19,FALSE())),"",VLOOKUP($A37,'[1]liste reference'!B$1:S$65536,19,FALSE())),VLOOKUP($A37,'[1]liste reference'!A$1:S$65536,19,FALSE())))))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5" t="n">
        <f aca="false">IF(D38="",,VLOOKUP(D38,D$22:D37,1,0))</f>
        <v>0</v>
      </c>
      <c r="F38" s="230" t="n">
        <f aca="false">($B38*$B$7+$C38*$C$7)/100</f>
        <v>0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09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0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0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1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!",IF($A38="","",IF(ISERROR(VLOOKUP($A38,'[1]liste reference'!A$1:S$65536,19,FALSE())),IF(ISERROR(VLOOKUP($A38,'[1]liste reference'!B$1:S$65536,19,FALSE())),"",VLOOKUP($A38,'[1]liste reference'!B$1:S$65536,19,FALSE())),VLOOKUP($A38,'[1]liste reference'!A$1:S$65536,19,FALSE())))))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5" t="n">
        <f aca="false">IF(D39="",,VLOOKUP(D39,D$22:D38,1,0))</f>
        <v>0</v>
      </c>
      <c r="F39" s="230" t="n">
        <f aca="false">($B39*$B$7+$C39*$C$7)/100</f>
        <v>0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09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0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0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1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!",IF($A39="","",IF(ISERROR(VLOOKUP($A39,'[1]liste reference'!A$1:S$65536,19,FALSE())),IF(ISERROR(VLOOKUP($A39,'[1]liste reference'!B$1:S$65536,19,FALSE())),"",VLOOKUP($A39,'[1]liste reference'!B$1:S$65536,19,FALSE())),VLOOKUP($A39,'[1]liste reference'!A$1:S$65536,19,FALSE())))))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5" t="n">
        <f aca="false">IF(D40="",,VLOOKUP(D40,D$22:D39,1,0))</f>
        <v>0</v>
      </c>
      <c r="F40" s="230" t="n">
        <f aca="false">($B40*$B$7+$C40*$C$7)/100</f>
        <v>0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09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0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0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1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!",IF($A40="","",IF(ISERROR(VLOOKUP($A40,'[1]liste reference'!A$1:S$65536,19,FALSE())),IF(ISERROR(VLOOKUP($A40,'[1]liste reference'!B$1:S$65536,19,FALSE())),"",VLOOKUP($A40,'[1]liste reference'!B$1:S$65536,19,FALSE())),VLOOKUP($A40,'[1]liste reference'!A$1:S$65536,19,FALSE())))))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5" t="n">
        <f aca="false">IF(D41="",,VLOOKUP(D41,D$22:D40,1,0))</f>
        <v>0</v>
      </c>
      <c r="F41" s="230" t="n">
        <f aca="false">($B41*$B$7+$C41*$C$7)/100</f>
        <v>0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09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0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0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1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!",IF($A41="","",IF(ISERROR(VLOOKUP($A41,'[1]liste reference'!A$1:S$65536,19,FALSE())),IF(ISERROR(VLOOKUP($A41,'[1]liste reference'!B$1:S$65536,19,FALSE())),"",VLOOKUP($A41,'[1]liste reference'!B$1:S$65536,19,FALSE())),VLOOKUP($A41,'[1]liste reference'!A$1:S$65536,19,FALSE())))))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5" t="n">
        <f aca="false">IF(D42="",,VLOOKUP(D42,D$22:D41,1,0))</f>
        <v>0</v>
      </c>
      <c r="F42" s="230" t="n">
        <f aca="false">($B42*$B$7+$C42*$C$7)/100</f>
        <v>0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9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0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0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1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!",IF($A42="","",IF(ISERROR(VLOOKUP($A42,'[1]liste reference'!A$1:S$65536,19,FALSE())),IF(ISERROR(VLOOKUP($A42,'[1]liste reference'!B$1:S$65536,19,FALSE())),"",VLOOKUP($A42,'[1]liste reference'!B$1:S$65536,19,FALSE())),VLOOKUP($A42,'[1]liste reference'!A$1:S$65536,19,FALSE())))))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5" t="n">
        <f aca="false">IF(D43="",,VLOOKUP(D43,D$22:D42,1,0))</f>
        <v>0</v>
      </c>
      <c r="F43" s="230" t="n">
        <f aca="false">($B43*$B$7+$C43*$C$7)/100</f>
        <v>0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9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0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0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1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!",IF($A43="","",IF(ISERROR(VLOOKUP($A43,'[1]liste reference'!A$1:S$65536,19,FALSE())),IF(ISERROR(VLOOKUP($A43,'[1]liste reference'!B$1:S$65536,19,FALSE())),"",VLOOKUP($A43,'[1]liste reference'!B$1:S$65536,19,FALSE())),VLOOKUP($A43,'[1]liste reference'!A$1:S$65536,19,FALSE())))))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5" t="n">
        <f aca="false">IF(D44="",,VLOOKUP(D44,D$22:D43,1,0))</f>
        <v>0</v>
      </c>
      <c r="F44" s="230" t="n">
        <f aca="false">($B44*$B$7+$C44*$C$7)/100</f>
        <v>0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9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0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1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!",IF($A44="","",IF(ISERROR(VLOOKUP($A44,'[1]liste reference'!A$1:S$65536,19,FALSE())),IF(ISERROR(VLOOKUP($A44,'[1]liste reference'!B$1:S$65536,19,FALSE())),"",VLOOKUP($A44,'[1]liste reference'!B$1:S$65536,19,FALSE())),VLOOKUP($A44,'[1]liste reference'!A$1:S$65536,19,FALSE())))))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5" t="n">
        <f aca="false">IF(D45="",,VLOOKUP(D45,D$22:D44,1,0))</f>
        <v>0</v>
      </c>
      <c r="F45" s="230" t="n">
        <f aca="false">($B45*$B$7+$C45*$C$7)/100</f>
        <v>0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9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0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1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!",IF($A45="","",IF(ISERROR(VLOOKUP($A45,'[1]liste reference'!A$1:S$65536,19,FALSE())),IF(ISERROR(VLOOKUP($A45,'[1]liste reference'!B$1:S$65536,19,FALSE())),"",VLOOKUP($A45,'[1]liste reference'!B$1:S$65536,19,FALSE())),VLOOKUP($A45,'[1]liste reference'!A$1:S$65536,19,FALSE())))))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5" t="n">
        <f aca="false">IF(D46="",,VLOOKUP(D46,D$22:D39,1,0))</f>
        <v>0</v>
      </c>
      <c r="F46" s="230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9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0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0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1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!",IF($A46="","",IF(ISERROR(VLOOKUP($A46,'[1]liste reference'!A$1:S$65536,19,FALSE())),IF(ISERROR(VLOOKUP($A46,'[1]liste reference'!B$1:S$65536,19,FALSE())),"",VLOOKUP($A46,'[1]liste reference'!B$1:S$65536,19,FALSE())),VLOOKUP($A46,'[1]liste reference'!A$1:S$65536,19,FALSE())))))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5" t="n">
        <f aca="false">IF(D47="",,VLOOKUP(D47,D$22:D39,1,0))</f>
        <v>0</v>
      </c>
      <c r="F47" s="230" t="n">
        <f aca="false">($B47*$B$7+$C47*$C$7)/100</f>
        <v>0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9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0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1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!",IF($A47="","",IF(ISERROR(VLOOKUP($A47,'[1]liste reference'!A$1:S$65536,19,FALSE())),IF(ISERROR(VLOOKUP($A47,'[1]liste reference'!B$1:S$65536,19,FALSE())),"",VLOOKUP($A47,'[1]liste reference'!B$1:S$65536,19,FALSE())),VLOOKUP($A47,'[1]liste reference'!A$1:S$65536,19,FALSE())))))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5" t="n">
        <f aca="false">IF(D48="",,VLOOKUP(D48,D$22:D40,1,0))</f>
        <v>0</v>
      </c>
      <c r="F48" s="230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0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1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!",IF($A48="","",IF(ISERROR(VLOOKUP($A48,'[1]liste reference'!A$1:S$65536,19,FALSE())),IF(ISERROR(VLOOKUP($A48,'[1]liste reference'!B$1:S$65536,19,FALSE())),"",VLOOKUP($A48,'[1]liste reference'!B$1:S$65536,19,FALSE())),VLOOKUP($A48,'[1]liste reference'!A$1:S$65536,19,FALSE())))))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5" t="n">
        <f aca="false">IF(D49="",,VLOOKUP(D49,D$22:D48,1,0))</f>
        <v>0</v>
      </c>
      <c r="F49" s="230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0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1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!",IF($A49="","",IF(ISERROR(VLOOKUP($A49,'[1]liste reference'!A$1:S$65536,19,FALSE())),IF(ISERROR(VLOOKUP($A49,'[1]liste reference'!B$1:S$65536,19,FALSE())),"",VLOOKUP($A49,'[1]liste reference'!B$1:S$65536,19,FALSE())),VLOOKUP($A49,'[1]liste reference'!A$1:S$65536,19,FALSE())))))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5" t="n">
        <f aca="false">IF(D50="",,VLOOKUP(D50,D$22:D49,1,0))</f>
        <v>0</v>
      </c>
      <c r="F50" s="230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0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1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!",IF($A50="","",IF(ISERROR(VLOOKUP($A50,'[1]liste reference'!A$1:S$65536,19,FALSE())),IF(ISERROR(VLOOKUP($A50,'[1]liste reference'!B$1:S$65536,19,FALSE())),"",VLOOKUP($A50,'[1]liste reference'!B$1:S$65536,19,FALSE())),VLOOKUP($A50,'[1]liste reference'!A$1:S$65536,19,FALSE())))))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5" t="n">
        <f aca="false">IF(D51="",,VLOOKUP(D51,D$22:D50,1,0))</f>
        <v>0</v>
      </c>
      <c r="F51" s="230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0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1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!",IF($A51="","",IF(ISERROR(VLOOKUP($A51,'[1]liste reference'!A$1:S$65536,19,FALSE())),IF(ISERROR(VLOOKUP($A51,'[1]liste reference'!B$1:S$65536,19,FALSE())),"",VLOOKUP($A51,'[1]liste reference'!B$1:S$65536,19,FALSE())),VLOOKUP($A51,'[1]liste reference'!A$1:S$65536,19,FALSE())))))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5" t="n">
        <f aca="false">IF(D52="",,VLOOKUP(D52,D$22:D51,1,0))</f>
        <v>0</v>
      </c>
      <c r="F52" s="230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0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1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!",IF($A52="","",IF(ISERROR(VLOOKUP($A52,'[1]liste reference'!A$1:S$65536,19,FALSE())),IF(ISERROR(VLOOKUP($A52,'[1]liste reference'!B$1:S$65536,19,FALSE())),"",VLOOKUP($A52,'[1]liste reference'!B$1:S$65536,19,FALSE())),VLOOKUP($A52,'[1]liste reference'!A$1:S$65536,19,FALSE())))))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5" t="n">
        <f aca="false">IF(D53="",,VLOOKUP(D53,D$22:D52,1,0))</f>
        <v>0</v>
      </c>
      <c r="F53" s="230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0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1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!",IF($A53="","",IF(ISERROR(VLOOKUP($A53,'[1]liste reference'!A$1:S$65536,19,FALSE())),IF(ISERROR(VLOOKUP($A53,'[1]liste reference'!B$1:S$65536,19,FALSE())),"",VLOOKUP($A53,'[1]liste reference'!B$1:S$65536,19,FALSE())),VLOOKUP($A53,'[1]liste reference'!A$1:S$65536,19,FALSE())))))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5" t="n">
        <f aca="false">IF(D54="",,VLOOKUP(D54,D$22:D53,1,0))</f>
        <v>0</v>
      </c>
      <c r="F54" s="230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0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1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!",IF($A54="","",IF(ISERROR(VLOOKUP($A54,'[1]liste reference'!A$1:S$65536,19,FALSE())),IF(ISERROR(VLOOKUP($A54,'[1]liste reference'!B$1:S$65536,19,FALSE())),"",VLOOKUP($A54,'[1]liste reference'!B$1:S$65536,19,FALSE())),VLOOKUP($A54,'[1]liste reference'!A$1:S$65536,19,FALSE())))))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5" t="n">
        <f aca="false">IF(D55="",,VLOOKUP(D55,D$22:D54,1,0))</f>
        <v>0</v>
      </c>
      <c r="F55" s="230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0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1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!",IF($A55="","",IF(ISERROR(VLOOKUP($A55,'[1]liste reference'!A$1:S$65536,19,FALSE())),IF(ISERROR(VLOOKUP($A55,'[1]liste reference'!B$1:S$65536,19,FALSE())),"",VLOOKUP($A55,'[1]liste reference'!B$1:S$65536,19,FALSE())),VLOOKUP($A55,'[1]liste reference'!A$1:S$65536,19,FALSE())))))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5" t="n">
        <f aca="false">IF(D56="",,VLOOKUP(D56,D$22:D55,1,0))</f>
        <v>0</v>
      </c>
      <c r="F56" s="230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0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1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!",IF($A56="","",IF(ISERROR(VLOOKUP($A56,'[1]liste reference'!A$1:S$65536,19,FALSE())),IF(ISERROR(VLOOKUP($A56,'[1]liste reference'!B$1:S$65536,19,FALSE())),"",VLOOKUP($A56,'[1]liste reference'!B$1:S$65536,19,FALSE())),VLOOKUP($A56,'[1]liste reference'!A$1:S$65536,19,FALSE())))))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5" t="n">
        <f aca="false">IF(D57="",,VLOOKUP(D57,D$21:D56,1,0))</f>
        <v>0</v>
      </c>
      <c r="F57" s="230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0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1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!",IF($A57="","",IF(ISERROR(VLOOKUP($A57,'[1]liste reference'!A$1:S$65536,19,FALSE())),IF(ISERROR(VLOOKUP($A57,'[1]liste reference'!B$1:S$65536,19,FALSE())),"",VLOOKUP($A57,'[1]liste reference'!B$1:S$65536,19,FALSE())),VLOOKUP($A57,'[1]liste reference'!A$1:S$65536,19,FALSE())))))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5" t="n">
        <f aca="false">IF(D58="",,VLOOKUP(D58,D$22:D57,1,0))</f>
        <v>0</v>
      </c>
      <c r="F58" s="230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0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1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!",IF($A58="","",IF(ISERROR(VLOOKUP($A58,'[1]liste reference'!A$1:S$65536,19,FALSE())),IF(ISERROR(VLOOKUP($A58,'[1]liste reference'!B$1:S$65536,19,FALSE())),"",VLOOKUP($A58,'[1]liste reference'!B$1:S$65536,19,FALSE())),VLOOKUP($A58,'[1]liste reference'!A$1:S$65536,19,FALSE())))))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5" t="n">
        <f aca="false">IF(D59="",,VLOOKUP(D59,D$22:D58,1,0))</f>
        <v>0</v>
      </c>
      <c r="F59" s="230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0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1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!",IF($A59="","",IF(ISERROR(VLOOKUP($A59,'[1]liste reference'!A$1:S$65536,19,FALSE())),IF(ISERROR(VLOOKUP($A59,'[1]liste reference'!B$1:S$65536,19,FALSE())),"",VLOOKUP($A59,'[1]liste reference'!B$1:S$65536,19,FALSE())),VLOOKUP($A59,'[1]liste reference'!A$1:S$65536,19,FALSE())))))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5" t="n">
        <f aca="false">IF(D60="",,VLOOKUP(D60,D$22:D59,1,0))</f>
        <v>0</v>
      </c>
      <c r="F60" s="230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0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1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!",IF($A60="","",IF(ISERROR(VLOOKUP($A60,'[1]liste reference'!A$1:S$65536,19,FALSE())),IF(ISERROR(VLOOKUP($A60,'[1]liste reference'!B$1:S$65536,19,FALSE())),"",VLOOKUP($A60,'[1]liste reference'!B$1:S$65536,19,FALSE())),VLOOKUP($A60,'[1]liste reference'!A$1:S$65536,19,FALSE())))))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5" t="n">
        <f aca="false">IF(D61="",,VLOOKUP(D61,D$22:D60,1,0))</f>
        <v>0</v>
      </c>
      <c r="F61" s="230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0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1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!",IF($A61="","",IF(ISERROR(VLOOKUP($A61,'[1]liste reference'!A$1:S$65536,19,FALSE())),IF(ISERROR(VLOOKUP($A61,'[1]liste reference'!B$1:S$65536,19,FALSE())),"",VLOOKUP($A61,'[1]liste reference'!B$1:S$65536,19,FALSE())),VLOOKUP($A61,'[1]liste reference'!A$1:S$65536,19,FALSE())))))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5" t="n">
        <f aca="false">IF(D62="",,VLOOKUP(D62,D$22:D61,1,0))</f>
        <v>0</v>
      </c>
      <c r="F62" s="230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0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1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!",IF($A62="","",IF(ISERROR(VLOOKUP($A62,'[1]liste reference'!A$1:S$65536,19,FALSE())),IF(ISERROR(VLOOKUP($A62,'[1]liste reference'!B$1:S$65536,19,FALSE())),"",VLOOKUP($A62,'[1]liste reference'!B$1:S$65536,19,FALSE())),VLOOKUP($A62,'[1]liste reference'!A$1:S$65536,19,FALSE())))))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5" t="n">
        <f aca="false">IF(D63="",,VLOOKUP(D63,D$22:D62,1,0))</f>
        <v>0</v>
      </c>
      <c r="F63" s="230" t="n">
        <f aca="false">($B63*$B$7+$C63*$C$7)/100</f>
        <v>0</v>
      </c>
      <c r="G63" s="234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5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0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1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!",IF($A63="","",IF(ISERROR(VLOOKUP($A63,'[1]liste reference'!A$1:S$65536,19,FALSE())),IF(ISERROR(VLOOKUP($A63,'[1]liste reference'!B$1:S$65536,19,FALSE())),"",VLOOKUP($A63,'[1]liste reference'!B$1:S$65536,19,FALSE())),VLOOKUP($A63,'[1]liste reference'!A$1:S$65536,19,FALSE())))))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5" t="n">
        <f aca="false">IF(D64="",,VLOOKUP(D64,D$22:D52,1,0))</f>
        <v>0</v>
      </c>
      <c r="F64" s="230" t="n">
        <f aca="false">($B64*$B$7+$C64*$C$7)/100</f>
        <v>0</v>
      </c>
      <c r="G64" s="236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7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0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1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!",IF($A64="","",IF(ISERROR(VLOOKUP($A64,'[1]liste reference'!A$1:S$65536,19,FALSE())),IF(ISERROR(VLOOKUP($A64,'[1]liste reference'!B$1:S$65536,19,FALSE())),"",VLOOKUP($A64,'[1]liste reference'!B$1:S$65536,19,FALSE())),VLOOKUP($A64,'[1]liste reference'!A$1:S$65536,19,FALSE())))))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5" t="n">
        <f aca="false">IF(D65="",,VLOOKUP(D65,D$22:D53,1,0))</f>
        <v>0</v>
      </c>
      <c r="F65" s="230" t="n">
        <f aca="false">($B65*$B$7+$C65*$C$7)/100</f>
        <v>0</v>
      </c>
      <c r="G65" s="236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7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0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1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!",IF($A65="","",IF(ISERROR(VLOOKUP($A65,'[1]liste reference'!A$1:S$65536,19,FALSE())),IF(ISERROR(VLOOKUP($A65,'[1]liste reference'!B$1:S$65536,19,FALSE())),"",VLOOKUP($A65,'[1]liste reference'!B$1:S$65536,19,FALSE())),VLOOKUP($A65,'[1]liste reference'!A$1:S$65536,19,FALSE())))))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5" t="n">
        <f aca="false">IF(D66="",,VLOOKUP(D66,D$22:D51,1,0))</f>
        <v>0</v>
      </c>
      <c r="F66" s="230" t="n">
        <f aca="false">($B66*$B$7+$C66*$C$7)/100</f>
        <v>0</v>
      </c>
      <c r="G66" s="236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7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0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1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!",IF($A66="","",IF(ISERROR(VLOOKUP($A66,'[1]liste reference'!A$1:S$65536,19,FALSE())),IF(ISERROR(VLOOKUP($A66,'[1]liste reference'!B$1:S$65536,19,FALSE())),"",VLOOKUP($A66,'[1]liste reference'!B$1:S$65536,19,FALSE())),VLOOKUP($A66,'[1]liste reference'!A$1:S$65536,19,FALSE())))))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5" t="n">
        <f aca="false">IF(D67="",,VLOOKUP(D67,D$22:D52,1,0))</f>
        <v>0</v>
      </c>
      <c r="F67" s="230" t="n">
        <f aca="false">($B67*$B$7+$C67*$C$7)/100</f>
        <v>0</v>
      </c>
      <c r="G67" s="236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7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0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1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!",IF($A67="","",IF(ISERROR(VLOOKUP($A67,'[1]liste reference'!A$1:S$65536,19,FALSE())),IF(ISERROR(VLOOKUP($A67,'[1]liste reference'!B$1:S$65536,19,FALSE())),"",VLOOKUP($A67,'[1]liste reference'!B$1:S$65536,19,FALSE())),VLOOKUP($A67,'[1]liste reference'!A$1:S$65536,19,FALSE())))))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5" t="n">
        <f aca="false">IF(D68="",,VLOOKUP(D68,D$22:D53,1,0))</f>
        <v>0</v>
      </c>
      <c r="F68" s="230" t="n">
        <f aca="false">($B68*$B$7+$C68*$C$7)/100</f>
        <v>0</v>
      </c>
      <c r="G68" s="236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7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0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1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!",IF($A68="","",IF(ISERROR(VLOOKUP($A68,'[1]liste reference'!A$1:S$65536,19,FALSE())),IF(ISERROR(VLOOKUP($A68,'[1]liste reference'!B$1:S$65536,19,FALSE())),"",VLOOKUP($A68,'[1]liste reference'!B$1:S$65536,19,FALSE())),VLOOKUP($A68,'[1]liste reference'!A$1:S$65536,19,FALSE())))))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5" t="n">
        <f aca="false">IF(D69="",,VLOOKUP(D69,D$22:D54,1,0))</f>
        <v>0</v>
      </c>
      <c r="F69" s="230" t="n">
        <f aca="false">($B69*$B$7+$C69*$C$7)/100</f>
        <v>0</v>
      </c>
      <c r="G69" s="236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7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0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1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!",IF($A69="","",IF(ISERROR(VLOOKUP($A69,'[1]liste reference'!A$1:S$65536,19,FALSE())),IF(ISERROR(VLOOKUP($A69,'[1]liste reference'!B$1:S$65536,19,FALSE())),"",VLOOKUP($A69,'[1]liste reference'!B$1:S$65536,19,FALSE())),VLOOKUP($A69,'[1]liste reference'!A$1:S$65536,19,FALSE())))))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5" t="n">
        <f aca="false">IF(D70="",,VLOOKUP(D70,D$22:D55,1,0))</f>
        <v>0</v>
      </c>
      <c r="F70" s="230" t="n">
        <f aca="false">($B70*$B$7+$C70*$C$7)/100</f>
        <v>0</v>
      </c>
      <c r="G70" s="236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7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0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1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!",IF($A70="","",IF(ISERROR(VLOOKUP($A70,'[1]liste reference'!A$1:S$65536,19,FALSE())),IF(ISERROR(VLOOKUP($A70,'[1]liste reference'!B$1:S$65536,19,FALSE())),"",VLOOKUP($A70,'[1]liste reference'!B$1:S$65536,19,FALSE())),VLOOKUP($A70,'[1]liste reference'!A$1:S$65536,19,FALSE())))))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5" t="n">
        <f aca="false">IF(D71="",,VLOOKUP(D71,D$22:D56,1,0))</f>
        <v>0</v>
      </c>
      <c r="F71" s="230" t="n">
        <f aca="false">($B71*$B$7+$C71*$C$7)/100</f>
        <v>0</v>
      </c>
      <c r="G71" s="236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7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0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1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!",IF($A71="","",IF(ISERROR(VLOOKUP($A71,'[1]liste reference'!A$1:S$65536,19,FALSE())),IF(ISERROR(VLOOKUP($A71,'[1]liste reference'!B$1:S$65536,19,FALSE())),"",VLOOKUP($A71,'[1]liste reference'!B$1:S$65536,19,FALSE())),VLOOKUP($A71,'[1]liste reference'!A$1:S$65536,19,FALSE())))))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5" t="n">
        <f aca="false">IF(D72="",,VLOOKUP(D72,D$22:D57,1,0))</f>
        <v>0</v>
      </c>
      <c r="F72" s="230" t="n">
        <f aca="false">($B72*$B$7+$C72*$C$7)/100</f>
        <v>0</v>
      </c>
      <c r="G72" s="236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7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0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1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!",IF($A72="","",IF(ISERROR(VLOOKUP($A72,'[1]liste reference'!A$1:S$65536,19,FALSE())),IF(ISERROR(VLOOKUP($A72,'[1]liste reference'!B$1:S$65536,19,FALSE())),"",VLOOKUP($A72,'[1]liste reference'!B$1:S$65536,19,FALSE())),VLOOKUP($A72,'[1]liste reference'!A$1:S$65536,19,FALSE())))))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5" t="n">
        <f aca="false">IF(D73="",,VLOOKUP(D73,D$22:D57,1,0))</f>
        <v>0</v>
      </c>
      <c r="F73" s="230" t="n">
        <f aca="false">($B73*$B$7+$C73*$C$7)/100</f>
        <v>0</v>
      </c>
      <c r="G73" s="236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7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0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1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!",IF($A73="","",IF(ISERROR(VLOOKUP($A73,'[1]liste reference'!A$1:S$65536,19,FALSE())),IF(ISERROR(VLOOKUP($A73,'[1]liste reference'!B$1:S$65536,19,FALSE())),"",VLOOKUP($A73,'[1]liste reference'!B$1:S$65536,19,FALSE())),VLOOKUP($A73,'[1]liste reference'!A$1:S$65536,19,FALSE())))))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5" t="n">
        <f aca="false">IF(D74="",,VLOOKUP(D74,D$22:D58,1,0))</f>
        <v>0</v>
      </c>
      <c r="F74" s="230" t="n">
        <f aca="false">($B74*$B$7+$C74*$C$7)/100</f>
        <v>0</v>
      </c>
      <c r="G74" s="236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7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0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1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!",IF($A74="","",IF(ISERROR(VLOOKUP($A74,'[1]liste reference'!A$1:S$65536,19,FALSE())),IF(ISERROR(VLOOKUP($A74,'[1]liste reference'!B$1:S$65536,19,FALSE())),"",VLOOKUP($A74,'[1]liste reference'!B$1:S$65536,19,FALSE())),VLOOKUP($A74,'[1]liste reference'!A$1:S$65536,19,FALSE())))))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5" t="n">
        <f aca="false">IF(D75="",,VLOOKUP(D75,D$22:D59,1,0))</f>
        <v>0</v>
      </c>
      <c r="F75" s="230" t="n">
        <f aca="false">($B75*$B$7+$C75*$C$7)/100</f>
        <v>0</v>
      </c>
      <c r="G75" s="236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7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0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1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!",IF($A75="","",IF(ISERROR(VLOOKUP($A75,'[1]liste reference'!A$1:S$65536,19,FALSE())),IF(ISERROR(VLOOKUP($A75,'[1]liste reference'!B$1:S$65536,19,FALSE())),"",VLOOKUP($A75,'[1]liste reference'!B$1:S$65536,19,FALSE())),VLOOKUP($A75,'[1]liste reference'!A$1:S$65536,19,FALSE())))))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5" t="n">
        <f aca="false">IF(D76="",,VLOOKUP(D76,D$22:D59,1,0))</f>
        <v>0</v>
      </c>
      <c r="F76" s="230" t="n">
        <f aca="false">($B76*$B$7+$C76*$C$7)/100</f>
        <v>0</v>
      </c>
      <c r="G76" s="236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7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0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1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!",IF($A76="","",IF(ISERROR(VLOOKUP($A76,'[1]liste reference'!A$1:S$65536,19,FALSE())),IF(ISERROR(VLOOKUP($A76,'[1]liste reference'!B$1:S$65536,19,FALSE())),"",VLOOKUP($A76,'[1]liste reference'!B$1:S$65536,19,FALSE())),VLOOKUP($A76,'[1]liste reference'!A$1:S$65536,19,FALSE())))))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5" t="n">
        <f aca="false">IF(D77="",,VLOOKUP(D77,D$22:D75,1,0))</f>
        <v>0</v>
      </c>
      <c r="F77" s="230" t="n">
        <f aca="false">($B77*$B$7+$C77*$C$7)/100</f>
        <v>0</v>
      </c>
      <c r="G77" s="236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7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0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1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!",IF($A77="","",IF(ISERROR(VLOOKUP($A77,'[1]liste reference'!A$1:S$65536,19,FALSE())),IF(ISERROR(VLOOKUP($A77,'[1]liste reference'!B$1:S$65536,19,FALSE())),"",VLOOKUP($A77,'[1]liste reference'!B$1:S$65536,19,FALSE())),VLOOKUP($A77,'[1]liste reference'!A$1:S$65536,19,FALSE())))))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5" t="n">
        <f aca="false">IF(D78="",,VLOOKUP(D78,D$22:D75,1,0))</f>
        <v>0</v>
      </c>
      <c r="F78" s="230" t="n">
        <f aca="false">($B78*$B$7+$C78*$C$7)/100</f>
        <v>0</v>
      </c>
      <c r="G78" s="236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7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0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1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!",IF($A78="","",IF(ISERROR(VLOOKUP($A78,'[1]liste reference'!A$1:S$65536,19,FALSE())),IF(ISERROR(VLOOKUP($A78,'[1]liste reference'!B$1:S$65536,19,FALSE())),"",VLOOKUP($A78,'[1]liste reference'!B$1:S$65536,19,FALSE())),VLOOKUP($A78,'[1]liste reference'!A$1:S$65536,19,FALSE())))))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5" t="n">
        <f aca="false">IF(D79="",,VLOOKUP(D79,D$22:D75,1,0))</f>
        <v>0</v>
      </c>
      <c r="F79" s="230" t="n">
        <f aca="false">($B79*$B$7+$C79*$C$7)/100</f>
        <v>0</v>
      </c>
      <c r="G79" s="236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7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0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1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!",IF($A79="","",IF(ISERROR(VLOOKUP($A79,'[1]liste reference'!A$1:S$65536,19,FALSE())),IF(ISERROR(VLOOKUP($A79,'[1]liste reference'!B$1:S$65536,19,FALSE())),"",VLOOKUP($A79,'[1]liste reference'!B$1:S$65536,19,FALSE())),VLOOKUP($A79,'[1]liste reference'!A$1:S$65536,19,FALSE())))))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5" t="n">
        <f aca="false">IF(D80="",,VLOOKUP(D80,D$22:D79,1,0))</f>
        <v>0</v>
      </c>
      <c r="F80" s="230" t="n">
        <f aca="false">($B80*$B$7+$C80*$C$7)/100</f>
        <v>0</v>
      </c>
      <c r="G80" s="236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7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0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1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!",IF($A80="","",IF(ISERROR(VLOOKUP($A80,'[1]liste reference'!A$1:S$65536,19,FALSE())),IF(ISERROR(VLOOKUP($A80,'[1]liste reference'!B$1:S$65536,19,FALSE())),"",VLOOKUP($A80,'[1]liste reference'!B$1:S$65536,19,FALSE())),VLOOKUP($A80,'[1]liste reference'!A$1:S$65536,19,FALSE())))))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5" t="n">
        <f aca="false">IF(D81="",,VLOOKUP(D81,D$21:D80,1,0))</f>
        <v>0</v>
      </c>
      <c r="F81" s="230" t="n">
        <f aca="false">($B81*$B$7+$C81*$C$7)/100</f>
        <v>0</v>
      </c>
      <c r="G81" s="236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7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0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1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!",IF($A81="","",IF(ISERROR(VLOOKUP($A81,'[1]liste reference'!A$1:S$65536,19,FALSE())),IF(ISERROR(VLOOKUP($A81,'[1]liste reference'!B$1:S$65536,19,FALSE())),"",VLOOKUP($A81,'[1]liste reference'!B$1:S$65536,19,FALSE())),VLOOKUP($A81,'[1]liste reference'!A$1:S$65536,19,FALSE())))))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3" t="n">
        <f aca="false">IF(D82="",,VLOOKUP(D82,D$20:D80,1,0))</f>
        <v>0</v>
      </c>
      <c r="F82" s="244" t="n">
        <f aca="false">($B82*$B$7+$C82*$C$7)/100</f>
        <v>0</v>
      </c>
      <c r="G82" s="245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6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0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0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7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!",IF($A82="","",IF(ISERROR(VLOOKUP($A82,'[1]liste reference'!A$1:S$65536,19,FALSE())),IF(ISERROR(VLOOKUP($A82,'[1]liste reference'!B$1:S$65536,19,FALSE())),"",VLOOKUP($A82,'[1]liste reference'!B$1:S$65536,19,FALSE())),VLOOKUP($A82,'[1]liste reference'!A$1:S$65536,19,FALSE())))))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3.8" hidden="true" customHeight="false" outlineLevel="0" collapsed="false">
      <c r="A83" s="253" t="s">
        <v>81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USSES</v>
      </c>
      <c r="B84" s="258" t="str">
        <f aca="false">C3</f>
        <v>USSES A SEYSSEL</v>
      </c>
      <c r="C84" s="259" t="n">
        <f aca="false">A4</f>
        <v>41466</v>
      </c>
      <c r="D84" s="260" t="n">
        <f aca="false">IF(ISERROR(SUM($T$23:$T$82)/SUM($U$23:$U$82)),"",SUM($T$23:$T$82)/SUM($U$23:$U$82))</f>
        <v>6</v>
      </c>
      <c r="E84" s="261" t="n">
        <f aca="false">N13</f>
        <v>4</v>
      </c>
      <c r="F84" s="258" t="n">
        <f aca="false">N14</f>
        <v>3</v>
      </c>
      <c r="G84" s="258" t="n">
        <f aca="false">N15</f>
        <v>3</v>
      </c>
      <c r="H84" s="258" t="n">
        <f aca="false">N16</f>
        <v>0</v>
      </c>
      <c r="I84" s="258" t="n">
        <f aca="false">N17</f>
        <v>0</v>
      </c>
      <c r="J84" s="262" t="n">
        <f aca="false">N8</f>
        <v>6.66666666666667</v>
      </c>
      <c r="K84" s="260" t="n">
        <f aca="false">N9</f>
        <v>2.49443825784929</v>
      </c>
      <c r="L84" s="261" t="n">
        <f aca="false">N10</f>
        <v>4</v>
      </c>
      <c r="M84" s="261" t="n">
        <f aca="false">N11</f>
        <v>10</v>
      </c>
      <c r="N84" s="260" t="n">
        <f aca="false">O8</f>
        <v>1</v>
      </c>
      <c r="O84" s="260" t="n">
        <f aca="false">O9</f>
        <v>0</v>
      </c>
      <c r="P84" s="261" t="n">
        <f aca="false">O10</f>
        <v>1</v>
      </c>
      <c r="Q84" s="261" t="n">
        <f aca="false">O11</f>
        <v>1</v>
      </c>
      <c r="R84" s="261" t="n">
        <f aca="false">F21</f>
        <v>1.08</v>
      </c>
      <c r="S84" s="261" t="n">
        <f aca="false">K11</f>
        <v>0</v>
      </c>
      <c r="T84" s="261" t="n">
        <f aca="false">K12</f>
        <v>2</v>
      </c>
      <c r="U84" s="261" t="n">
        <f aca="false">K13</f>
        <v>0</v>
      </c>
      <c r="V84" s="263" t="n">
        <f aca="false">K14</f>
        <v>0</v>
      </c>
      <c r="W84" s="264" t="n">
        <f aca="false">K15</f>
        <v>2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82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83</v>
      </c>
      <c r="R87" s="10"/>
      <c r="S87" s="217" t="n">
        <f aca="false">VLOOKUP(MAX($S$23:$S$82),($S$23:$U$82),1,0)</f>
        <v>12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84</v>
      </c>
      <c r="R88" s="10"/>
      <c r="S88" s="217" t="n">
        <f aca="false">VLOOKUP((S87),($S$23:$U$82),2,0)</f>
        <v>12</v>
      </c>
      <c r="T88" s="10"/>
      <c r="U88" s="10"/>
      <c r="V88" s="10"/>
    </row>
    <row r="89" customFormat="false" ht="12.75" hidden="true" customHeight="false" outlineLevel="0" collapsed="false">
      <c r="Q89" s="10" t="s">
        <v>85</v>
      </c>
      <c r="R89" s="10"/>
      <c r="S89" s="217" t="n">
        <f aca="false">VLOOKUP((S87),($S$23:$U$82),3,0)</f>
        <v>2</v>
      </c>
      <c r="T89" s="10"/>
    </row>
    <row r="90" customFormat="false" ht="12.75" hidden="false" customHeight="false" outlineLevel="0" collapsed="false">
      <c r="Q90" s="10" t="s">
        <v>86</v>
      </c>
      <c r="R90" s="10"/>
      <c r="S90" s="267" t="n">
        <f aca="false">IF(ISERROR(SUM($T$23:$T$82)/SUM($U$23:$U$82)),"",(SUM($T$23:$T$82)-S88)/(SUM($U$23:$U$82)-S89))</f>
        <v>6</v>
      </c>
      <c r="T90" s="10"/>
    </row>
    <row r="91" customFormat="false" ht="12.75" hidden="false" customHeight="false" outlineLevel="0" collapsed="false">
      <c r="Q91" s="216" t="s">
        <v>87</v>
      </c>
      <c r="R91" s="216"/>
      <c r="S91" s="216" t="str">
        <f aca="false">INDEX('[1]liste reference'!$A$8:$A$904,$T$91)</f>
        <v>CLASPX</v>
      </c>
      <c r="T91" s="10" t="n">
        <f aca="false">IF(ISERROR(MATCH($S$93,'[1]liste reference'!$A$8:$A$904,0)),MATCH($S$93,'[1]liste reference'!$B$8:$B$904,0),(MATCH($S$93,'[1]liste reference'!$A$8:$A$904,0)))</f>
        <v>23</v>
      </c>
      <c r="U91" s="256"/>
    </row>
    <row r="92" customFormat="false" ht="12.75" hidden="false" customHeight="false" outlineLevel="0" collapsed="false">
      <c r="Q92" s="10" t="s">
        <v>88</v>
      </c>
      <c r="R92" s="10"/>
      <c r="S92" s="10" t="n">
        <f aca="false">MATCH(S87,$S$23:$S$82,0)</f>
        <v>1</v>
      </c>
      <c r="T92" s="10"/>
    </row>
    <row r="93" customFormat="false" ht="12.75" hidden="false" customHeight="false" outlineLevel="0" collapsed="false">
      <c r="Q93" s="216" t="s">
        <v>89</v>
      </c>
      <c r="R93" s="10"/>
      <c r="S93" s="216" t="str">
        <f aca="false">INDEX($A$23:$A$82,$S$92)</f>
        <v>CLASPX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P23:P82">
    <cfRule type="cellIs" priority="2" operator="equal" aboveAverage="0" equalAverage="0" bottom="0" percent="0" rank="0" text="" dxfId="5">
      <formula>"code non répertorié ou synonyme"</formula>
    </cfRule>
    <cfRule type="expression" priority="3" aboveAverage="0" equalAverage="0" bottom="0" percent="0" rank="0" text="" dxfId="6">
      <formula>AND($I23="",$J23="")</formula>
    </cfRule>
    <cfRule type="cellIs" priority="4" operator="equal" aboveAverage="0" equalAverage="0" bottom="0" percent="0" rank="0" text="" dxfId="7">
      <formula>"DEJA SAISI !"</formula>
    </cfRule>
  </conditionalFormatting>
  <conditionalFormatting sqref="K23:K82">
    <cfRule type="cellIs" priority="5" operator="equal" aboveAverage="0" equalAverage="0" bottom="0" percent="0" rank="0" text="" dxfId="8">
      <formula>"Remplir le champs 'Nouveau taxa' svp."</formula>
    </cfRule>
  </conditionalFormatting>
  <conditionalFormatting sqref="A23:A82">
    <cfRule type="expression" priority="6" aboveAverage="0" equalAverage="0" bottom="0" percent="0" rank="0" text="" dxfId="9">
      <formula>ISTEXT($E23)</formula>
    </cfRule>
  </conditionalFormatting>
  <conditionalFormatting sqref="H23:J82">
    <cfRule type="cellIs" priority="7" operator="equal" aboveAverage="0" equalAverage="0" bottom="0" percent="0" rank="0" text="" dxfId="10">
      <formula>"x"</formula>
    </cfRule>
  </conditionalFormatting>
  <conditionalFormatting sqref="W23:X23">
    <cfRule type="cellIs" priority="8" operator="equal" aboveAverage="0" equalAverage="0" bottom="0" percent="0" rank="0" text="" dxfId="11">
      <formula>"DEJA SAISI !"</formula>
    </cfRule>
    <cfRule type="cellIs" priority="9" operator="equal" aboveAverage="0" equalAverage="0" bottom="0" percent="0" rank="0" text="" dxfId="12">
      <formula>"non répertorié"</formula>
    </cfRule>
    <cfRule type="expression" priority="10" aboveAverage="0" equalAverage="0" bottom="0" percent="0" rank="0" text="" dxfId="13">
      <formula>AND(ISTEXT($G$23),ISBLANK($I$23))</formula>
    </cfRule>
  </conditionalFormatting>
  <conditionalFormatting sqref="L27:O82 O23:O26 K23:K82">
    <cfRule type="cellIs" priority="11" operator="equal" aboveAverage="0" equalAverage="0" bottom="0" percent="0" rank="0" text="" dxfId="14">
      <formula>"code non répertorié ou synonyme"</formula>
    </cfRule>
    <cfRule type="expression" priority="12" aboveAverage="0" equalAverage="0" bottom="0" percent="0" rank="0" text="" dxfId="15">
      <formula>AND($I23="",$J23="")</formula>
    </cfRule>
    <cfRule type="cellIs" priority="13" operator="equal" aboveAverage="0" equalAverage="0" bottom="0" percent="0" rank="0" text="" dxfId="16">
      <formula>"DEJA SAISI !"</formula>
    </cfRule>
  </conditionalFormatting>
  <conditionalFormatting sqref="A2">
    <cfRule type="cellIs" priority="14" operator="between" aboveAverage="0" equalAverage="0" bottom="0" percent="0" rank="0" text="" dxfId="17">
      <formula>"(organisme)"</formula>
      <formula>"(organisme)"</formula>
    </cfRule>
    <cfRule type="cellIs" priority="15" operator="notBetween" aboveAverage="0" equalAverage="0" bottom="0" percent="0" rank="0" text="" dxfId="18">
      <formula>"(organisme)"</formula>
      <formula>"(organisme)"</formula>
    </cfRule>
  </conditionalFormatting>
  <conditionalFormatting sqref="A3">
    <cfRule type="cellIs" priority="16" operator="between" aboveAverage="0" equalAverage="0" bottom="0" percent="0" rank="0" text="" dxfId="19">
      <formula>"(cours d'eau)"</formula>
      <formula>"(cours d'eau)"</formula>
    </cfRule>
    <cfRule type="cellIs" priority="17" operator="notBetween" aboveAverage="0" equalAverage="0" bottom="0" percent="0" rank="0" text="" dxfId="20">
      <formula>"(cours d'eau)"</formula>
      <formula>"(cours d'eau)"</formula>
    </cfRule>
  </conditionalFormatting>
  <conditionalFormatting sqref="A4">
    <cfRule type="cellIs" priority="18" operator="between" aboveAverage="0" equalAverage="0" bottom="0" percent="0" rank="0" text="" dxfId="21">
      <formula>"(Date)"</formula>
      <formula>"(Date)"</formula>
    </cfRule>
    <cfRule type="cellIs" priority="19" operator="notBetween" aboveAverage="0" equalAverage="0" bottom="0" percent="0" rank="0" text="" dxfId="22">
      <formula>"(Date)"</formula>
      <formula>"(Date)"</formula>
    </cfRule>
  </conditionalFormatting>
  <conditionalFormatting sqref="C2">
    <cfRule type="cellIs" priority="20" operator="between" aboveAverage="0" equalAverage="0" bottom="0" percent="0" rank="0" text="" dxfId="23">
      <formula>"(Opérateurs)"</formula>
      <formula>"(Opérateurs)"</formula>
    </cfRule>
    <cfRule type="cellIs" priority="21" operator="notBetween" aboveAverage="0" equalAverage="0" bottom="0" percent="0" rank="0" text="" dxfId="24">
      <formula>"(Opérateurs)"</formula>
      <formula>"(Opérateurs)"</formula>
    </cfRule>
  </conditionalFormatting>
  <conditionalFormatting sqref="C3">
    <cfRule type="cellIs" priority="22" operator="between" aboveAverage="0" equalAverage="0" bottom="0" percent="0" rank="0" text="" dxfId="25">
      <formula>"(Nom de la station)"</formula>
      <formula>"(Nom de la station)"</formula>
    </cfRule>
    <cfRule type="cellIs" priority="23" operator="notBetween" aboveAverage="0" equalAverage="0" bottom="0" percent="0" rank="0" text="" dxfId="26">
      <formula>"(Nom de la station)"</formula>
      <formula>"(Nom de la station)"</formula>
    </cfRule>
  </conditionalFormatting>
  <conditionalFormatting sqref="K3">
    <cfRule type="cellIs" priority="24" operator="between" aboveAverage="0" equalAverage="0" bottom="0" percent="0" rank="0" text="" dxfId="27">
      <formula>"(Code station)"</formula>
      <formula>"(Code station)"</formula>
    </cfRule>
    <cfRule type="cellIs" priority="25" operator="notBetween" aboveAverage="0" equalAverage="0" bottom="0" percent="0" rank="0" text="" dxfId="28">
      <formula>"(Code station)"</formula>
      <formula>"(Code station)"</formula>
    </cfRule>
  </conditionalFormatting>
  <conditionalFormatting sqref="M3">
    <cfRule type="cellIs" priority="26" operator="between" aboveAverage="0" equalAverage="0" bottom="0" percent="0" rank="0" text="" dxfId="29">
      <formula>"(Dossier, type réseau)"</formula>
      <formula>"(Dossier, type réseau)"</formula>
    </cfRule>
    <cfRule type="cellIs" priority="27" operator="notBetween" aboveAverage="0" equalAverage="0" bottom="0" percent="0" rank="0" text="" dxfId="30">
      <formula>"(Dossier, type réseau)"</formula>
      <formula>"(Dossier, type réseau)"</formula>
    </cfRule>
  </conditionalFormatting>
  <dataValidations count="10">
    <dataValidation allowBlank="false" error="Veuillez sélectionner Cf. dans la liste déroulante" errorStyle="stop" errorTitle="ATTENTION" operator="between" showDropDown="false" showErrorMessage="true" showInputMessage="true" sqref="AA23:AA82" type="list">
      <formula1>Cf.</formula1>
      <formula2>0</formula2>
    </dataValidation>
    <dataValidation allowBlank="true" error="saisir un nombre compris entre 0 et 100 %" errorStyle="stop" operator="between" showDropDown="false" showErrorMessage="true" showInputMessage="tru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tru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tru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D23:D82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true" sqref="B6:C6" type="list">
      <formula1>type_courant</formula1>
      <formula2>0</formula2>
    </dataValidation>
    <dataValidation allowBlank="true" error="saisir un nombre entier compris entre 0 et 100 %" errorStyle="stop" operator="between" showDropDown="false" showErrorMessage="false" showInputMessage="true" sqref="E20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true" sqref="E18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true" sqref="B10:C10" type="list">
      <formula1>periphyton</formula1>
      <formula2>0</formula2>
    </dataValidation>
    <dataValidation allowBlank="true" errorStyle="stop" operator="between" showDropDown="false" showErrorMessage="false" showInputMessage="true" sqref="A23:A82" type="list">
      <formula1>noms_taxons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1388888888889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Affichage">
              <controlPr defaultSize="0" print="true" autoFill="0" autoPict="0">
                <anchor moveWithCells="true" sizeWithCells="false">
                  <from>
                    <xdr:col>22</xdr:col>
                    <xdr:colOff>9360</xdr:colOff>
                    <xdr:row>7</xdr:row>
                    <xdr:rowOff>148680</xdr:rowOff>
                  </from>
                  <to>
                    <xdr:col>23</xdr:col>
                    <xdr:colOff>-205200</xdr:colOff>
                    <xdr:row>9</xdr:row>
                    <xdr:rowOff>72720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Retournotice">
              <controlPr defaultSize="0" print="true" autoFill="0" autoPict="0">
                <anchor moveWithCells="true" sizeWithCells="false">
                  <from>
                    <xdr:col>22</xdr:col>
                    <xdr:colOff>9360</xdr:colOff>
                    <xdr:row>6</xdr:row>
                    <xdr:rowOff>72360</xdr:rowOff>
                  </from>
                  <to>
                    <xdr:col>23</xdr:col>
                    <xdr:colOff>-205200</xdr:colOff>
                    <xdr:row>7</xdr:row>
                    <xdr:rowOff>158040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Newfeuille">
              <controlPr defaultSize="0" print="true" autoFill="0" autoPict="0">
                <anchor moveWithCells="true" sizeWithCells="false">
                  <from>
                    <xdr:col>22</xdr:col>
                    <xdr:colOff>0</xdr:colOff>
                    <xdr:row>0</xdr:row>
                    <xdr:rowOff>9360</xdr:rowOff>
                  </from>
                  <to>
                    <xdr:col>23</xdr:col>
                    <xdr:colOff>-195480</xdr:colOff>
                    <xdr:row>1</xdr:row>
                    <xdr:rowOff>91440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Recapitu">
              <controlPr defaultSize="0" print="true" autoFill="0" autoPict="0">
                <anchor moveWithCells="true" sizeWithCells="false">
                  <from>
                    <xdr:col>22</xdr:col>
                    <xdr:colOff>0</xdr:colOff>
                    <xdr:row>1</xdr:row>
                    <xdr:rowOff>82080</xdr:rowOff>
                  </from>
                  <to>
                    <xdr:col>23</xdr:col>
                    <xdr:colOff>-195480</xdr:colOff>
                    <xdr:row>2</xdr:row>
                    <xdr:rowOff>158040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Calcul">
              <controlPr defaultSize="0" print="true" autoFill="0" autoPict="0">
                <anchor moveWithCells="true" sizeWithCells="false">
                  <from>
                    <xdr:col>23</xdr:col>
                    <xdr:colOff>76320</xdr:colOff>
                    <xdr:row>0</xdr:row>
                    <xdr:rowOff>38160</xdr:rowOff>
                  </from>
                  <to>
                    <xdr:col>24</xdr:col>
                    <xdr:colOff>-211680</xdr:colOff>
                    <xdr:row>1</xdr:row>
                    <xdr:rowOff>101160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robust">
              <controlPr defaultSize="0" print="true" autoFill="0" autoPict="0">
                <anchor moveWithCells="true" sizeWithCells="false">
                  <from>
                    <xdr:col>23</xdr:col>
                    <xdr:colOff>76320</xdr:colOff>
                    <xdr:row>1</xdr:row>
                    <xdr:rowOff>53280</xdr:rowOff>
                  </from>
                  <to>
                    <xdr:col>24</xdr:col>
                    <xdr:colOff>-202320</xdr:colOff>
                    <xdr:row>2</xdr:row>
                    <xdr:rowOff>138600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Trinom">
              <controlPr defaultSize="0" print="true" autoFill="0" autoPict="0">
                <anchor moveWithCells="true" sizeWithCells="false">
                  <from>
                    <xdr:col>23</xdr:col>
                    <xdr:colOff>76320</xdr:colOff>
                    <xdr:row>3</xdr:row>
                    <xdr:rowOff>34560</xdr:rowOff>
                  </from>
                  <to>
                    <xdr:col>24</xdr:col>
                    <xdr:colOff>-211680</xdr:colOff>
                    <xdr:row>4</xdr:row>
                    <xdr:rowOff>120240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Trigroupe">
              <controlPr defaultSize="0" print="true" autoFill="0" autoPict="0">
                <anchor moveWithCells="true" sizeWithCells="false">
                  <from>
                    <xdr:col>23</xdr:col>
                    <xdr:colOff>76320</xdr:colOff>
                    <xdr:row>4</xdr:row>
                    <xdr:rowOff>91440</xdr:rowOff>
                  </from>
                  <to>
                    <xdr:col>24</xdr:col>
                    <xdr:colOff>-211680</xdr:colOff>
                    <xdr:row>5</xdr:row>
                    <xdr:rowOff>158040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TriCSi">
              <controlPr defaultSize="0" print="true" autoFill="0" autoPict="0">
                <anchor moveWithCells="true" sizeWithCells="false">
                  <from>
                    <xdr:col>23</xdr:col>
                    <xdr:colOff>76320</xdr:colOff>
                    <xdr:row>5</xdr:row>
                    <xdr:rowOff>139320</xdr:rowOff>
                  </from>
                  <to>
                    <xdr:col>24</xdr:col>
                    <xdr:colOff>-211680</xdr:colOff>
                    <xdr:row>7</xdr:row>
                    <xdr:rowOff>63000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TriEi">
              <controlPr defaultSize="0" print="true" autoFill="0" autoPict="0">
                <anchor moveWithCells="true" sizeWithCells="false">
                  <from>
                    <xdr:col>23</xdr:col>
                    <xdr:colOff>76320</xdr:colOff>
                    <xdr:row>7</xdr:row>
                    <xdr:rowOff>43560</xdr:rowOff>
                  </from>
                  <to>
                    <xdr:col>24</xdr:col>
                    <xdr:colOff>-211680</xdr:colOff>
                    <xdr:row>8</xdr:row>
                    <xdr:rowOff>129240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ajout">
              <controlPr defaultSize="0" print="true" autoFill="0" autoPict="0">
                <anchor moveWithCells="true" sizeWithCells="false">
                  <from>
                    <xdr:col>22</xdr:col>
                    <xdr:colOff>419040</xdr:colOff>
                    <xdr:row>60</xdr:row>
                    <xdr:rowOff>91440</xdr:rowOff>
                  </from>
                  <to>
                    <xdr:col>23</xdr:col>
                    <xdr:colOff>304920</xdr:colOff>
                    <xdr:row>89</xdr:row>
                    <xdr:rowOff>15120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ArchivageSandre">
              <controlPr defaultSize="0" print="true" autoFill="0" autoPict="0">
                <anchor moveWithCells="true" sizeWithCells="false">
                  <from>
                    <xdr:col>22</xdr:col>
                    <xdr:colOff>0</xdr:colOff>
                    <xdr:row>2</xdr:row>
                    <xdr:rowOff>148320</xdr:rowOff>
                  </from>
                  <to>
                    <xdr:col>23</xdr:col>
                    <xdr:colOff>-195480</xdr:colOff>
                    <xdr:row>4</xdr:row>
                    <xdr:rowOff>72360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ArchivageSansCdSandre">
              <controlPr defaultSize="0" print="true" autoFill="0" autoPict="0">
                <anchor moveWithCells="true" sizeWithCells="false">
                  <from>
                    <xdr:col>22</xdr:col>
                    <xdr:colOff>0</xdr:colOff>
                    <xdr:row>4</xdr:row>
                    <xdr:rowOff>63000</xdr:rowOff>
                  </from>
                  <to>
                    <xdr:col>23</xdr:col>
                    <xdr:colOff>-195480</xdr:colOff>
                    <xdr:row>5</xdr:row>
                    <xdr:rowOff>129600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2013-11-22T13:01:42Z</dcterms:created>
  <dc:creator>Laurent Bourgoin</dc:creator>
  <dc:description/>
  <dc:language>fr-FR</dc:language>
  <cp:lastModifiedBy>Laurent Bourgoin</cp:lastModifiedBy>
  <dcterms:modified xsi:type="dcterms:W3CDTF">2013-11-22T13:01:45Z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